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3年度作業\01 抜本的な改革の取組状況調査\07 公開用ファイル\"/>
    </mc:Choice>
  </mc:AlternateContent>
  <xr:revisionPtr revIDLastSave="0" documentId="8_{1A2A5219-FC92-4175-8539-65FC20F877A5}" xr6:coauthVersionLast="46" xr6:coauthVersionMax="46" xr10:uidLastSave="{00000000-0000-0000-0000-000000000000}"/>
  <bookViews>
    <workbookView xWindow="1560" yWindow="1560" windowWidth="14910" windowHeight="13875" xr2:uid="{F0D9831F-CD79-4BE6-968B-75ACCDE50AD3}"/>
  </bookViews>
  <sheets>
    <sheet name="水道" sheetId="1" r:id="rId1"/>
    <sheet name="簡易水道" sheetId="2" r:id="rId2"/>
    <sheet name="下水道（特定環境保全公共下水道）" sheetId="3" r:id="rId3"/>
    <sheet name="下水道（農業集落排水施設）" sheetId="4" r:id="rId4"/>
  </sheets>
  <externalReferences>
    <externalReference r:id="rId5"/>
    <externalReference r:id="rId6"/>
    <externalReference r:id="rId7"/>
    <externalReference r:id="rId8"/>
  </externalReferences>
  <definedNames>
    <definedName name="_xlnm.Print_Area" localSheetId="2">'下水道（特定環境保全公共下水道）'!$A$1:$BS$315</definedName>
    <definedName name="_xlnm.Print_Area" localSheetId="3">'下水道（農業集落排水施設）'!$A$1:$BS$315</definedName>
    <definedName name="_xlnm.Print_Area" localSheetId="1">簡易水道!$A$1:$BS$315</definedName>
    <definedName name="_xlnm.Print_Area" localSheetId="0">水道!$A$1:$BS$315</definedName>
    <definedName name="業種名" localSheetId="2">[3]選択肢!$K$2:$K$19</definedName>
    <definedName name="業種名" localSheetId="3">[4]選択肢!$K$2:$K$19</definedName>
    <definedName name="業種名" localSheetId="1">[2]選択肢!$K$2:$K$19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6" i="4" l="1"/>
  <c r="AM283" i="4"/>
  <c r="U283" i="4"/>
  <c r="N283" i="4"/>
  <c r="N277" i="4"/>
  <c r="BN274" i="4"/>
  <c r="BJ274" i="4"/>
  <c r="BF274" i="4"/>
  <c r="AU273" i="4"/>
  <c r="AM273" i="4"/>
  <c r="BF271" i="4"/>
  <c r="U271" i="4"/>
  <c r="N271" i="4"/>
  <c r="AM260" i="4"/>
  <c r="U260" i="4"/>
  <c r="N260" i="4"/>
  <c r="AY256" i="4"/>
  <c r="AQ256" i="4"/>
  <c r="AQ254" i="4"/>
  <c r="N254" i="4"/>
  <c r="AY253" i="4"/>
  <c r="AQ252" i="4"/>
  <c r="BN251" i="4"/>
  <c r="BJ251" i="4"/>
  <c r="BF251" i="4"/>
  <c r="AQ250" i="4"/>
  <c r="BF248" i="4"/>
  <c r="AY248" i="4"/>
  <c r="AQ248" i="4"/>
  <c r="U248" i="4"/>
  <c r="N248" i="4"/>
  <c r="AM236" i="4"/>
  <c r="U236" i="4"/>
  <c r="N236" i="4"/>
  <c r="N230" i="4"/>
  <c r="BN227" i="4"/>
  <c r="BJ227" i="4"/>
  <c r="BF227" i="4"/>
  <c r="BF224" i="4"/>
  <c r="AN224" i="4"/>
  <c r="U224" i="4"/>
  <c r="N224" i="4"/>
  <c r="AM212" i="4"/>
  <c r="U212" i="4"/>
  <c r="N212" i="4"/>
  <c r="N206" i="4"/>
  <c r="BN203" i="4"/>
  <c r="BJ203" i="4"/>
  <c r="BF203" i="4"/>
  <c r="AU203" i="4"/>
  <c r="AM203" i="4"/>
  <c r="BF200" i="4"/>
  <c r="U200" i="4"/>
  <c r="N200" i="4"/>
  <c r="AM188" i="4"/>
  <c r="U188" i="4"/>
  <c r="N188" i="4"/>
  <c r="N182" i="4"/>
  <c r="AU179" i="4"/>
  <c r="AQ179" i="4"/>
  <c r="AM179" i="4"/>
  <c r="AM176" i="4"/>
  <c r="U176" i="4"/>
  <c r="N176" i="4"/>
  <c r="AM164" i="4"/>
  <c r="U164" i="4"/>
  <c r="N164" i="4"/>
  <c r="AK159" i="4"/>
  <c r="AC159" i="4"/>
  <c r="U159" i="4"/>
  <c r="N158" i="4"/>
  <c r="BA153" i="4"/>
  <c r="AS153" i="4"/>
  <c r="AK153" i="4"/>
  <c r="AC153" i="4"/>
  <c r="U153" i="4"/>
  <c r="AC147" i="4"/>
  <c r="U147" i="4"/>
  <c r="BX142" i="4"/>
  <c r="BN142" i="4"/>
  <c r="BJ142" i="4"/>
  <c r="BF142" i="4"/>
  <c r="U141" i="4"/>
  <c r="BF139" i="4"/>
  <c r="AM139" i="4"/>
  <c r="N139" i="4"/>
  <c r="AM127" i="4"/>
  <c r="U127" i="4"/>
  <c r="N127" i="4"/>
  <c r="AY122" i="4"/>
  <c r="AS122" i="4"/>
  <c r="AM122" i="4"/>
  <c r="U122" i="4"/>
  <c r="N119" i="4"/>
  <c r="U117" i="4"/>
  <c r="BN113" i="4"/>
  <c r="BJ113" i="4"/>
  <c r="BF113" i="4"/>
  <c r="U112" i="4"/>
  <c r="N112" i="4"/>
  <c r="BF110" i="4"/>
  <c r="AM110" i="4"/>
  <c r="AM98" i="4"/>
  <c r="U98" i="4"/>
  <c r="N98" i="4"/>
  <c r="AC93" i="4"/>
  <c r="U93" i="4"/>
  <c r="N92" i="4"/>
  <c r="BN89" i="4"/>
  <c r="BJ89" i="4"/>
  <c r="BF89" i="4"/>
  <c r="AC88" i="4"/>
  <c r="U88" i="4"/>
  <c r="BF86" i="4"/>
  <c r="AM86" i="4"/>
  <c r="N86" i="4"/>
  <c r="AM74" i="4"/>
  <c r="U74" i="4"/>
  <c r="N74" i="4"/>
  <c r="N68" i="4"/>
  <c r="BN65" i="4"/>
  <c r="BJ65" i="4"/>
  <c r="BF65" i="4"/>
  <c r="AU65" i="4"/>
  <c r="AM65" i="4"/>
  <c r="BF62" i="4"/>
  <c r="U62" i="4"/>
  <c r="N62" i="4"/>
  <c r="AM51" i="4"/>
  <c r="U51" i="4"/>
  <c r="N51" i="4"/>
  <c r="AM47" i="4"/>
  <c r="AM46" i="4"/>
  <c r="AM45" i="4"/>
  <c r="AM44" i="4"/>
  <c r="N44" i="4"/>
  <c r="AM43" i="4"/>
  <c r="AM42" i="4"/>
  <c r="BN39" i="4"/>
  <c r="BJ39" i="4"/>
  <c r="BF39" i="4"/>
  <c r="AU38" i="4"/>
  <c r="AM38" i="4"/>
  <c r="BF36" i="4"/>
  <c r="U36" i="4"/>
  <c r="N36" i="4"/>
  <c r="BB24" i="4"/>
  <c r="AT24" i="4"/>
  <c r="AM24" i="4"/>
  <c r="AF24" i="4"/>
  <c r="Y24" i="4"/>
  <c r="R24" i="4"/>
  <c r="K24" i="4"/>
  <c r="D24" i="4"/>
  <c r="BG11" i="4"/>
  <c r="AO11" i="4"/>
  <c r="U11" i="4"/>
  <c r="C11" i="4"/>
  <c r="D296" i="3" l="1"/>
  <c r="AM283" i="3"/>
  <c r="U283" i="3"/>
  <c r="N283" i="3"/>
  <c r="N277" i="3"/>
  <c r="BN274" i="3"/>
  <c r="BJ274" i="3"/>
  <c r="BF274" i="3"/>
  <c r="AU273" i="3"/>
  <c r="AM273" i="3"/>
  <c r="BF271" i="3"/>
  <c r="U271" i="3"/>
  <c r="N271" i="3"/>
  <c r="AM260" i="3"/>
  <c r="U260" i="3"/>
  <c r="N260" i="3"/>
  <c r="AY256" i="3"/>
  <c r="AQ256" i="3"/>
  <c r="AQ254" i="3"/>
  <c r="N254" i="3"/>
  <c r="AY253" i="3"/>
  <c r="AQ252" i="3"/>
  <c r="BN251" i="3"/>
  <c r="BJ251" i="3"/>
  <c r="BF251" i="3"/>
  <c r="AQ250" i="3"/>
  <c r="BF248" i="3"/>
  <c r="AY248" i="3"/>
  <c r="AQ248" i="3"/>
  <c r="U248" i="3"/>
  <c r="N248" i="3"/>
  <c r="AM236" i="3"/>
  <c r="U236" i="3"/>
  <c r="N236" i="3"/>
  <c r="N230" i="3"/>
  <c r="BN227" i="3"/>
  <c r="BJ227" i="3"/>
  <c r="BF227" i="3"/>
  <c r="BF224" i="3"/>
  <c r="AN224" i="3"/>
  <c r="U224" i="3"/>
  <c r="N224" i="3"/>
  <c r="AM212" i="3"/>
  <c r="U212" i="3"/>
  <c r="N212" i="3"/>
  <c r="N206" i="3"/>
  <c r="BN203" i="3"/>
  <c r="BJ203" i="3"/>
  <c r="BF203" i="3"/>
  <c r="AU203" i="3"/>
  <c r="AM203" i="3"/>
  <c r="BF200" i="3"/>
  <c r="U200" i="3"/>
  <c r="N200" i="3"/>
  <c r="AM188" i="3"/>
  <c r="U188" i="3"/>
  <c r="N188" i="3"/>
  <c r="N182" i="3"/>
  <c r="AU179" i="3"/>
  <c r="AQ179" i="3"/>
  <c r="AM179" i="3"/>
  <c r="AM176" i="3"/>
  <c r="U176" i="3"/>
  <c r="N176" i="3"/>
  <c r="AM164" i="3"/>
  <c r="U164" i="3"/>
  <c r="N164" i="3"/>
  <c r="AK159" i="3"/>
  <c r="AC159" i="3"/>
  <c r="U159" i="3"/>
  <c r="N158" i="3"/>
  <c r="BA153" i="3"/>
  <c r="AS153" i="3"/>
  <c r="AK153" i="3"/>
  <c r="AC153" i="3"/>
  <c r="U153" i="3"/>
  <c r="AC147" i="3"/>
  <c r="U147" i="3"/>
  <c r="BX142" i="3"/>
  <c r="BN142" i="3"/>
  <c r="BJ142" i="3"/>
  <c r="BF142" i="3"/>
  <c r="U141" i="3"/>
  <c r="BF139" i="3"/>
  <c r="AM139" i="3"/>
  <c r="N139" i="3"/>
  <c r="AM127" i="3"/>
  <c r="U127" i="3"/>
  <c r="N127" i="3"/>
  <c r="AY122" i="3"/>
  <c r="AS122" i="3"/>
  <c r="AM122" i="3"/>
  <c r="U122" i="3"/>
  <c r="N119" i="3"/>
  <c r="U117" i="3"/>
  <c r="BN113" i="3"/>
  <c r="BJ113" i="3"/>
  <c r="BF113" i="3"/>
  <c r="U112" i="3"/>
  <c r="N112" i="3"/>
  <c r="BF110" i="3"/>
  <c r="AM110" i="3"/>
  <c r="AM98" i="3"/>
  <c r="U98" i="3"/>
  <c r="N98" i="3"/>
  <c r="AC93" i="3"/>
  <c r="U93" i="3"/>
  <c r="N92" i="3"/>
  <c r="BN89" i="3"/>
  <c r="BJ89" i="3"/>
  <c r="BF89" i="3"/>
  <c r="AC88" i="3"/>
  <c r="U88" i="3"/>
  <c r="BF86" i="3"/>
  <c r="AM86" i="3"/>
  <c r="N86" i="3"/>
  <c r="AM74" i="3"/>
  <c r="U74" i="3"/>
  <c r="N74" i="3"/>
  <c r="N68" i="3"/>
  <c r="BN65" i="3"/>
  <c r="BJ65" i="3"/>
  <c r="BF65" i="3"/>
  <c r="AU65" i="3"/>
  <c r="AM65" i="3"/>
  <c r="BF62" i="3"/>
  <c r="U62" i="3"/>
  <c r="N62" i="3"/>
  <c r="AM51" i="3"/>
  <c r="U51" i="3"/>
  <c r="N51" i="3"/>
  <c r="AM47" i="3"/>
  <c r="AM46" i="3"/>
  <c r="AM45" i="3"/>
  <c r="AM44" i="3"/>
  <c r="N44" i="3"/>
  <c r="AM43" i="3"/>
  <c r="AM42" i="3"/>
  <c r="BN39" i="3"/>
  <c r="BJ39" i="3"/>
  <c r="BF39" i="3"/>
  <c r="AU38" i="3"/>
  <c r="AM38" i="3"/>
  <c r="BF36" i="3"/>
  <c r="U36" i="3"/>
  <c r="N36" i="3"/>
  <c r="BB24" i="3"/>
  <c r="AT24" i="3"/>
  <c r="AM24" i="3"/>
  <c r="AF24" i="3"/>
  <c r="Y24" i="3"/>
  <c r="R24" i="3"/>
  <c r="K24" i="3"/>
  <c r="D24" i="3"/>
  <c r="BG11" i="3"/>
  <c r="AO11" i="3"/>
  <c r="U11" i="3"/>
  <c r="C11" i="3"/>
  <c r="D296" i="2" l="1"/>
  <c r="AM283" i="2"/>
  <c r="U283" i="2"/>
  <c r="N283" i="2"/>
  <c r="N277" i="2"/>
  <c r="BN274" i="2"/>
  <c r="BJ274" i="2"/>
  <c r="BF274" i="2"/>
  <c r="AU273" i="2"/>
  <c r="AM273" i="2"/>
  <c r="BF271" i="2"/>
  <c r="U271" i="2"/>
  <c r="N271" i="2"/>
  <c r="AM260" i="2"/>
  <c r="U260" i="2"/>
  <c r="N260" i="2"/>
  <c r="AY256" i="2"/>
  <c r="AQ256" i="2"/>
  <c r="AQ254" i="2"/>
  <c r="N254" i="2"/>
  <c r="AY253" i="2"/>
  <c r="AQ252" i="2"/>
  <c r="BN251" i="2"/>
  <c r="BJ251" i="2"/>
  <c r="BF251" i="2"/>
  <c r="AQ250" i="2"/>
  <c r="BF248" i="2"/>
  <c r="AY248" i="2"/>
  <c r="AQ248" i="2"/>
  <c r="U248" i="2"/>
  <c r="N248" i="2"/>
  <c r="AM236" i="2"/>
  <c r="U236" i="2"/>
  <c r="N236" i="2"/>
  <c r="N230" i="2"/>
  <c r="BN227" i="2"/>
  <c r="BJ227" i="2"/>
  <c r="BF227" i="2"/>
  <c r="BF224" i="2"/>
  <c r="AN224" i="2"/>
  <c r="U224" i="2"/>
  <c r="N224" i="2"/>
  <c r="AM212" i="2"/>
  <c r="U212" i="2"/>
  <c r="N212" i="2"/>
  <c r="N206" i="2"/>
  <c r="BN203" i="2"/>
  <c r="BJ203" i="2"/>
  <c r="BF203" i="2"/>
  <c r="AU203" i="2"/>
  <c r="AM203" i="2"/>
  <c r="BF200" i="2"/>
  <c r="U200" i="2"/>
  <c r="N200" i="2"/>
  <c r="AM188" i="2"/>
  <c r="U188" i="2"/>
  <c r="N188" i="2"/>
  <c r="N182" i="2"/>
  <c r="AU179" i="2"/>
  <c r="AQ179" i="2"/>
  <c r="AM179" i="2"/>
  <c r="AM176" i="2"/>
  <c r="U176" i="2"/>
  <c r="N176" i="2"/>
  <c r="AM164" i="2"/>
  <c r="U164" i="2"/>
  <c r="N164" i="2"/>
  <c r="AK159" i="2"/>
  <c r="AC159" i="2"/>
  <c r="U159" i="2"/>
  <c r="N158" i="2"/>
  <c r="BA153" i="2"/>
  <c r="AS153" i="2"/>
  <c r="AK153" i="2"/>
  <c r="AC153" i="2"/>
  <c r="U153" i="2"/>
  <c r="AC147" i="2"/>
  <c r="U147" i="2"/>
  <c r="BX142" i="2"/>
  <c r="BN142" i="2"/>
  <c r="BJ142" i="2"/>
  <c r="BF142" i="2"/>
  <c r="U141" i="2"/>
  <c r="BF139" i="2"/>
  <c r="AM139" i="2"/>
  <c r="N139" i="2"/>
  <c r="AM127" i="2"/>
  <c r="U127" i="2"/>
  <c r="N127" i="2"/>
  <c r="AY122" i="2"/>
  <c r="AS122" i="2"/>
  <c r="AM122" i="2"/>
  <c r="U122" i="2"/>
  <c r="N119" i="2"/>
  <c r="U117" i="2"/>
  <c r="BN113" i="2"/>
  <c r="BJ113" i="2"/>
  <c r="BF113" i="2"/>
  <c r="U112" i="2"/>
  <c r="N112" i="2"/>
  <c r="BF110" i="2"/>
  <c r="AM110" i="2"/>
  <c r="AM98" i="2"/>
  <c r="U98" i="2"/>
  <c r="N98" i="2"/>
  <c r="AC93" i="2"/>
  <c r="U93" i="2"/>
  <c r="N92" i="2"/>
  <c r="BN89" i="2"/>
  <c r="BJ89" i="2"/>
  <c r="BF89" i="2"/>
  <c r="AC88" i="2"/>
  <c r="U88" i="2"/>
  <c r="BF86" i="2"/>
  <c r="AM86" i="2"/>
  <c r="N86" i="2"/>
  <c r="AM74" i="2"/>
  <c r="U74" i="2"/>
  <c r="N74" i="2"/>
  <c r="N68" i="2"/>
  <c r="BN65" i="2"/>
  <c r="BJ65" i="2"/>
  <c r="BF65" i="2"/>
  <c r="AU65" i="2"/>
  <c r="AM65" i="2"/>
  <c r="BF62" i="2"/>
  <c r="U62" i="2"/>
  <c r="N62" i="2"/>
  <c r="AM51" i="2"/>
  <c r="U51" i="2"/>
  <c r="N51" i="2"/>
  <c r="AM47" i="2"/>
  <c r="AM46" i="2"/>
  <c r="AM45" i="2"/>
  <c r="AM44" i="2"/>
  <c r="N44" i="2"/>
  <c r="AM43" i="2"/>
  <c r="AM42" i="2"/>
  <c r="BN39" i="2"/>
  <c r="BJ39" i="2"/>
  <c r="BF39" i="2"/>
  <c r="AU38" i="2"/>
  <c r="AM38" i="2"/>
  <c r="BF36" i="2"/>
  <c r="U36" i="2"/>
  <c r="N36" i="2"/>
  <c r="BB24" i="2"/>
  <c r="AT24" i="2"/>
  <c r="AM24" i="2"/>
  <c r="AF24" i="2"/>
  <c r="Y24" i="2"/>
  <c r="R24" i="2"/>
  <c r="K24" i="2"/>
  <c r="D24" i="2"/>
  <c r="BG11" i="2"/>
  <c r="AO11" i="2"/>
  <c r="U11" i="2"/>
  <c r="C11" i="2"/>
  <c r="D296" i="1" l="1"/>
  <c r="AM283" i="1"/>
  <c r="U283" i="1"/>
  <c r="N283" i="1"/>
  <c r="N277" i="1"/>
  <c r="BN274" i="1"/>
  <c r="BJ274" i="1"/>
  <c r="BF274" i="1"/>
  <c r="AU273" i="1"/>
  <c r="AM273" i="1"/>
  <c r="BF271" i="1"/>
  <c r="U271" i="1"/>
  <c r="N271" i="1"/>
  <c r="AM260" i="1"/>
  <c r="U260" i="1"/>
  <c r="N260" i="1"/>
  <c r="AY256" i="1"/>
  <c r="AQ256" i="1"/>
  <c r="AQ254" i="1"/>
  <c r="N254" i="1"/>
  <c r="AY253" i="1"/>
  <c r="AQ252" i="1"/>
  <c r="BN251" i="1"/>
  <c r="BJ251" i="1"/>
  <c r="BF251" i="1"/>
  <c r="AQ250" i="1"/>
  <c r="BF248" i="1"/>
  <c r="AY248" i="1"/>
  <c r="AQ248" i="1"/>
  <c r="U248" i="1"/>
  <c r="N248" i="1"/>
  <c r="AM236" i="1"/>
  <c r="U236" i="1"/>
  <c r="N236" i="1"/>
  <c r="N230" i="1"/>
  <c r="BN227" i="1"/>
  <c r="BJ227" i="1"/>
  <c r="BF227" i="1"/>
  <c r="BF224" i="1"/>
  <c r="AN224" i="1"/>
  <c r="U224" i="1"/>
  <c r="N224" i="1"/>
  <c r="AM212" i="1"/>
  <c r="U212" i="1"/>
  <c r="N212" i="1"/>
  <c r="N206" i="1"/>
  <c r="BN203" i="1"/>
  <c r="BJ203" i="1"/>
  <c r="BF203" i="1"/>
  <c r="AU203" i="1"/>
  <c r="AM203" i="1"/>
  <c r="BF200" i="1"/>
  <c r="U200" i="1"/>
  <c r="N200" i="1"/>
  <c r="AM188" i="1"/>
  <c r="U188" i="1"/>
  <c r="N188" i="1"/>
  <c r="N182" i="1"/>
  <c r="AU179" i="1"/>
  <c r="AQ179" i="1"/>
  <c r="AM179" i="1"/>
  <c r="AM176" i="1"/>
  <c r="U176" i="1"/>
  <c r="N176" i="1"/>
  <c r="AM164" i="1"/>
  <c r="U164" i="1"/>
  <c r="N164" i="1"/>
  <c r="AK159" i="1"/>
  <c r="AC159" i="1"/>
  <c r="U159" i="1"/>
  <c r="N158" i="1"/>
  <c r="BA153" i="1"/>
  <c r="AS153" i="1"/>
  <c r="AK153" i="1"/>
  <c r="AC153" i="1"/>
  <c r="U153" i="1"/>
  <c r="AC147" i="1"/>
  <c r="U147" i="1"/>
  <c r="BX142" i="1"/>
  <c r="BN142" i="1"/>
  <c r="BJ142" i="1"/>
  <c r="BF142" i="1"/>
  <c r="U141" i="1"/>
  <c r="BF139" i="1"/>
  <c r="AM139" i="1"/>
  <c r="N139" i="1"/>
  <c r="AM127" i="1"/>
  <c r="U127" i="1"/>
  <c r="N127" i="1"/>
  <c r="AY122" i="1"/>
  <c r="AS122" i="1"/>
  <c r="AM122" i="1"/>
  <c r="U122" i="1"/>
  <c r="N119" i="1"/>
  <c r="U117" i="1"/>
  <c r="BN113" i="1"/>
  <c r="BJ113" i="1"/>
  <c r="BF113" i="1"/>
  <c r="U112" i="1"/>
  <c r="N112" i="1"/>
  <c r="BF110" i="1"/>
  <c r="AM110" i="1"/>
  <c r="AM98" i="1"/>
  <c r="U98" i="1"/>
  <c r="N98" i="1"/>
  <c r="AC93" i="1"/>
  <c r="U93" i="1"/>
  <c r="N92" i="1"/>
  <c r="BN89" i="1"/>
  <c r="BJ89" i="1"/>
  <c r="BF89" i="1"/>
  <c r="AC88" i="1"/>
  <c r="U88" i="1"/>
  <c r="BF86" i="1"/>
  <c r="AM86" i="1"/>
  <c r="N86" i="1"/>
  <c r="AM74" i="1"/>
  <c r="U74" i="1"/>
  <c r="N74" i="1"/>
  <c r="N68" i="1"/>
  <c r="BN65" i="1"/>
  <c r="BJ65" i="1"/>
  <c r="BF65" i="1"/>
  <c r="AU65" i="1"/>
  <c r="AM65" i="1"/>
  <c r="BF62" i="1"/>
  <c r="U62" i="1"/>
  <c r="N62" i="1"/>
  <c r="AM51" i="1"/>
  <c r="U51" i="1"/>
  <c r="N51" i="1"/>
  <c r="AM47" i="1"/>
  <c r="AM46" i="1"/>
  <c r="AM45" i="1"/>
  <c r="AM44" i="1"/>
  <c r="N44" i="1"/>
  <c r="AM43" i="1"/>
  <c r="AM42" i="1"/>
  <c r="BN39" i="1"/>
  <c r="BJ39" i="1"/>
  <c r="BF39" i="1"/>
  <c r="AU38" i="1"/>
  <c r="AM38" i="1"/>
  <c r="BF36" i="1"/>
  <c r="U36" i="1"/>
  <c r="N36" i="1"/>
  <c r="BB24" i="1"/>
  <c r="AT24" i="1"/>
  <c r="AM24" i="1"/>
  <c r="AF24" i="1"/>
  <c r="Y24" i="1"/>
  <c r="R24" i="1"/>
  <c r="K24" i="1"/>
  <c r="D24" i="1"/>
  <c r="BG11" i="1"/>
  <c r="AO11" i="1"/>
  <c r="U11" i="1"/>
  <c r="C11" i="1"/>
</calcChain>
</file>

<file path=xl/sharedStrings.xml><?xml version="1.0" encoding="utf-8"?>
<sst xmlns="http://schemas.openxmlformats.org/spreadsheetml/2006/main" count="748" uniqueCount="85">
  <si>
    <t>団体名</t>
    <rPh sb="0" eb="3">
      <t>ダンタイメイ</t>
    </rPh>
    <phoneticPr fontId="1"/>
  </si>
  <si>
    <t>業種名</t>
    <rPh sb="0" eb="2">
      <t>ギョウシュ</t>
    </rPh>
    <rPh sb="2" eb="3">
      <t>メイ</t>
    </rPh>
    <phoneticPr fontId="1"/>
  </si>
  <si>
    <t>事業名</t>
    <rPh sb="0" eb="2">
      <t>ジギョウ</t>
    </rPh>
    <rPh sb="2" eb="3">
      <t>メイ</t>
    </rPh>
    <phoneticPr fontId="1"/>
  </si>
  <si>
    <t>施設名</t>
    <rPh sb="0" eb="2">
      <t>シセツ</t>
    </rPh>
    <rPh sb="2" eb="3">
      <t>メイ</t>
    </rPh>
    <phoneticPr fontId="1"/>
  </si>
  <si>
    <t>抜本的な改革の取組</t>
    <phoneticPr fontId="1"/>
  </si>
  <si>
    <t>事業廃止</t>
    <rPh sb="0" eb="2">
      <t>ジギョウ</t>
    </rPh>
    <rPh sb="2" eb="4">
      <t>ハイシ</t>
    </rPh>
    <phoneticPr fontId="1"/>
  </si>
  <si>
    <t>民営化・
民間譲渡</t>
    <rPh sb="0" eb="3">
      <t>ミンエイカ</t>
    </rPh>
    <rPh sb="5" eb="7">
      <t>ミンカン</t>
    </rPh>
    <rPh sb="7" eb="9">
      <t>ジョウト</t>
    </rPh>
    <phoneticPr fontId="1"/>
  </si>
  <si>
    <t>広域化等</t>
    <rPh sb="0" eb="3">
      <t>コウイキカ</t>
    </rPh>
    <rPh sb="3" eb="4">
      <t>トウ</t>
    </rPh>
    <phoneticPr fontId="1"/>
  </si>
  <si>
    <t>民間活用</t>
    <rPh sb="0" eb="2">
      <t>ミンカン</t>
    </rPh>
    <rPh sb="2" eb="4">
      <t>カツヨウ</t>
    </rPh>
    <phoneticPr fontId="1"/>
  </si>
  <si>
    <t>現行の経営
体制を継続</t>
    <rPh sb="0" eb="2">
      <t>ゲンコウ</t>
    </rPh>
    <rPh sb="3" eb="5">
      <t>ケイエイ</t>
    </rPh>
    <rPh sb="6" eb="8">
      <t>タイセイ</t>
    </rPh>
    <rPh sb="9" eb="11">
      <t>ケイゾク</t>
    </rPh>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</si>
  <si>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</si>
  <si>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</si>
  <si>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PPP/PFI方式
の活用</t>
    <rPh sb="7" eb="9">
      <t>ホウシキ</t>
    </rPh>
    <rPh sb="11" eb="13">
      <t>カツヨウ</t>
    </rPh>
    <phoneticPr fontId="1"/>
  </si>
  <si>
    <t>地方独立行政法人への移行</t>
    <rPh sb="0" eb="2">
      <t>チホウ</t>
    </rPh>
    <rPh sb="2" eb="4">
      <t>ドクリツ</t>
    </rPh>
    <rPh sb="4" eb="6">
      <t>ギョウセイ</t>
    </rPh>
    <rPh sb="6" eb="8">
      <t>ホウジン</t>
    </rPh>
    <rPh sb="10" eb="12">
      <t>イコウ</t>
    </rPh>
    <phoneticPr fontId="1"/>
  </si>
  <si>
    <t>取組事項</t>
    <rPh sb="0" eb="2">
      <t>トリクミ</t>
    </rPh>
    <rPh sb="2" eb="4">
      <t>ジコウ</t>
    </rPh>
    <phoneticPr fontId="1"/>
  </si>
  <si>
    <t>（取組の概要及び効果）</t>
    <rPh sb="1" eb="2">
      <t>ト</t>
    </rPh>
    <rPh sb="2" eb="3">
      <t>ク</t>
    </rPh>
    <rPh sb="4" eb="6">
      <t>ガイヨウ</t>
    </rPh>
    <rPh sb="6" eb="7">
      <t>オヨ</t>
    </rPh>
    <rPh sb="8" eb="10">
      <t>コウカ</t>
    </rPh>
    <phoneticPr fontId="1"/>
  </si>
  <si>
    <t>（全部と一部の別）</t>
    <rPh sb="1" eb="3">
      <t>ゼンブ</t>
    </rPh>
    <rPh sb="4" eb="6">
      <t>イチブ</t>
    </rPh>
    <rPh sb="7" eb="8">
      <t>ベツ</t>
    </rPh>
    <phoneticPr fontId="1"/>
  </si>
  <si>
    <t>（実施（予定）時期）</t>
    <rPh sb="1" eb="3">
      <t>ジッシ</t>
    </rPh>
    <rPh sb="4" eb="6">
      <t>ヨテイ</t>
    </rPh>
    <rPh sb="7" eb="9">
      <t>ジキ</t>
    </rPh>
    <phoneticPr fontId="1"/>
  </si>
  <si>
    <t>実施済</t>
    <rPh sb="0" eb="2">
      <t>ジッシ</t>
    </rPh>
    <rPh sb="2" eb="3">
      <t>ズ</t>
    </rPh>
    <phoneticPr fontId="1"/>
  </si>
  <si>
    <t>全部廃止</t>
    <rPh sb="0" eb="2">
      <t>ゼンブ</t>
    </rPh>
    <rPh sb="2" eb="4">
      <t>ハイシ</t>
    </rPh>
    <phoneticPr fontId="1"/>
  </si>
  <si>
    <t>一部廃止</t>
    <rPh sb="0" eb="2">
      <t>イチブ</t>
    </rPh>
    <rPh sb="2" eb="4">
      <t>ハイシ</t>
    </rPh>
    <phoneticPr fontId="1"/>
  </si>
  <si>
    <t>①診療所化・介護施設化</t>
    <rPh sb="1" eb="4">
      <t>シンリョウジョ</t>
    </rPh>
    <rPh sb="4" eb="5">
      <t>カ</t>
    </rPh>
    <rPh sb="6" eb="8">
      <t>カイゴ</t>
    </rPh>
    <rPh sb="8" eb="10">
      <t>シセツ</t>
    </rPh>
    <rPh sb="10" eb="11">
      <t>カ</t>
    </rPh>
    <phoneticPr fontId="1"/>
  </si>
  <si>
    <r>
      <rPr>
        <b/>
        <sz val="12"/>
        <color theme="1"/>
        <rFont val="游ゴシック"/>
        <family val="3"/>
        <charset val="128"/>
        <scheme val="minor"/>
      </rPr>
      <t>②</t>
    </r>
    <r>
      <rPr>
        <b/>
        <sz val="10"/>
        <color theme="1"/>
        <rFont val="游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1"/>
  </si>
  <si>
    <t>年</t>
    <rPh sb="0" eb="1">
      <t>ネン</t>
    </rPh>
    <phoneticPr fontId="1"/>
  </si>
  <si>
    <t>月</t>
    <rPh sb="0" eb="1">
      <t>ガツ</t>
    </rPh>
    <phoneticPr fontId="1"/>
  </si>
  <si>
    <t>日</t>
    <rPh sb="0" eb="1">
      <t>ニチ</t>
    </rPh>
    <phoneticPr fontId="1"/>
  </si>
  <si>
    <t>実施予定</t>
    <rPh sb="0" eb="2">
      <t>ジッシ</t>
    </rPh>
    <rPh sb="2" eb="4">
      <t>ヨテイ</t>
    </rPh>
    <phoneticPr fontId="1"/>
  </si>
  <si>
    <r>
      <rPr>
        <b/>
        <sz val="12"/>
        <color theme="1"/>
        <rFont val="游ゴシック"/>
        <family val="3"/>
        <charset val="128"/>
        <scheme val="minor"/>
      </rPr>
      <t>③</t>
    </r>
    <r>
      <rPr>
        <b/>
        <sz val="10"/>
        <color theme="1"/>
        <rFont val="游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1"/>
  </si>
  <si>
    <t>④民営化・民間譲渡による廃止</t>
    <rPh sb="1" eb="4">
      <t>ミンエイカ</t>
    </rPh>
    <rPh sb="5" eb="7">
      <t>ミンカン</t>
    </rPh>
    <rPh sb="7" eb="9">
      <t>ジョウト</t>
    </rPh>
    <rPh sb="12" eb="14">
      <t>ハイシ</t>
    </rPh>
    <phoneticPr fontId="1"/>
  </si>
  <si>
    <t>⑤広域化による廃止</t>
    <rPh sb="1" eb="4">
      <t>コウイキカ</t>
    </rPh>
    <rPh sb="7" eb="9">
      <t>ハイシ</t>
    </rPh>
    <phoneticPr fontId="1"/>
  </si>
  <si>
    <t>⑥その他</t>
    <rPh sb="3" eb="4">
      <t>タ</t>
    </rPh>
    <phoneticPr fontId="1"/>
  </si>
  <si>
    <t>（取組の概要）</t>
    <rPh sb="1" eb="2">
      <t>ト</t>
    </rPh>
    <rPh sb="2" eb="3">
      <t>ク</t>
    </rPh>
    <rPh sb="4" eb="6">
      <t>ガイヨウ</t>
    </rPh>
    <phoneticPr fontId="1"/>
  </si>
  <si>
    <t>（検討状況・課題）</t>
    <rPh sb="1" eb="3">
      <t>ケントウ</t>
    </rPh>
    <rPh sb="3" eb="5">
      <t>ジョウキョウ</t>
    </rPh>
    <rPh sb="6" eb="8">
      <t>カダイ</t>
    </rPh>
    <phoneticPr fontId="1"/>
  </si>
  <si>
    <t>検討中</t>
    <rPh sb="0" eb="3">
      <t>ケントウチュウ</t>
    </rPh>
    <phoneticPr fontId="1"/>
  </si>
  <si>
    <t>民営化・民間譲渡</t>
    <rPh sb="0" eb="3">
      <t>ミンエイカ</t>
    </rPh>
    <rPh sb="4" eb="6">
      <t>ミンカン</t>
    </rPh>
    <rPh sb="6" eb="8">
      <t>ジョウト</t>
    </rPh>
    <phoneticPr fontId="1"/>
  </si>
  <si>
    <t>（取組の概要及び効果）</t>
    <rPh sb="1" eb="2">
      <t>ト</t>
    </rPh>
    <rPh sb="2" eb="3">
      <t>ク</t>
    </rPh>
    <rPh sb="4" eb="6">
      <t>ガイヨウ</t>
    </rPh>
    <phoneticPr fontId="1"/>
  </si>
  <si>
    <t>全部民営化・
全部民間譲渡</t>
    <rPh sb="0" eb="2">
      <t>ゼンブ</t>
    </rPh>
    <rPh sb="2" eb="5">
      <t>ミンエイカ</t>
    </rPh>
    <rPh sb="7" eb="9">
      <t>ゼンブ</t>
    </rPh>
    <rPh sb="9" eb="11">
      <t>ミンカン</t>
    </rPh>
    <rPh sb="11" eb="13">
      <t>ジョウト</t>
    </rPh>
    <phoneticPr fontId="1"/>
  </si>
  <si>
    <t>一部民営化・
一部民間譲渡</t>
    <rPh sb="0" eb="2">
      <t>イチブ</t>
    </rPh>
    <rPh sb="2" eb="5">
      <t>ミンエイカ</t>
    </rPh>
    <rPh sb="7" eb="8">
      <t>イチ</t>
    </rPh>
    <rPh sb="8" eb="9">
      <t>ブ</t>
    </rPh>
    <rPh sb="9" eb="11">
      <t>ミンカン</t>
    </rPh>
    <rPh sb="11" eb="13">
      <t>ジョウト</t>
    </rPh>
    <phoneticPr fontId="1"/>
  </si>
  <si>
    <t>（水道事業）広域化等</t>
    <rPh sb="1" eb="3">
      <t>スイドウ</t>
    </rPh>
    <rPh sb="3" eb="5">
      <t>ジギョウ</t>
    </rPh>
    <phoneticPr fontId="1"/>
  </si>
  <si>
    <t>（実施類型）</t>
    <rPh sb="1" eb="3">
      <t>ジッシ</t>
    </rPh>
    <rPh sb="3" eb="5">
      <t>ルイケイ</t>
    </rPh>
    <phoneticPr fontId="1"/>
  </si>
  <si>
    <t>経営統合</t>
    <rPh sb="0" eb="2">
      <t>ケイエイ</t>
    </rPh>
    <rPh sb="2" eb="4">
      <t>トウゴウ</t>
    </rPh>
    <phoneticPr fontId="1"/>
  </si>
  <si>
    <t>施設の
共同設置・利用</t>
    <rPh sb="0" eb="2">
      <t>シセツ</t>
    </rPh>
    <rPh sb="4" eb="6">
      <t>キョウドウ</t>
    </rPh>
    <rPh sb="6" eb="8">
      <t>セッチ</t>
    </rPh>
    <rPh sb="9" eb="11">
      <t>リヨウ</t>
    </rPh>
    <phoneticPr fontId="1"/>
  </si>
  <si>
    <t>施設管理の
共同化</t>
    <rPh sb="0" eb="2">
      <t>シセツ</t>
    </rPh>
    <rPh sb="2" eb="4">
      <t>カンリ</t>
    </rPh>
    <rPh sb="6" eb="9">
      <t>キョウドウカ</t>
    </rPh>
    <phoneticPr fontId="1"/>
  </si>
  <si>
    <t>管理の一体化</t>
    <rPh sb="0" eb="2">
      <t>カンリ</t>
    </rPh>
    <rPh sb="3" eb="6">
      <t>イッタイカ</t>
    </rPh>
    <phoneticPr fontId="1"/>
  </si>
  <si>
    <t>（簡易水道事業）広域化等</t>
    <rPh sb="1" eb="3">
      <t>カンイ</t>
    </rPh>
    <rPh sb="3" eb="5">
      <t>スイドウ</t>
    </rPh>
    <rPh sb="5" eb="7">
      <t>ジギョウ</t>
    </rPh>
    <phoneticPr fontId="1"/>
  </si>
  <si>
    <t>簡易水道事業統合(市町村内)</t>
    <rPh sb="0" eb="2">
      <t>カンイ</t>
    </rPh>
    <rPh sb="2" eb="4">
      <t>スイドウ</t>
    </rPh>
    <rPh sb="4" eb="6">
      <t>ジギョウ</t>
    </rPh>
    <rPh sb="6" eb="8">
      <t>トウゴウ</t>
    </rPh>
    <rPh sb="9" eb="12">
      <t>シチョウソン</t>
    </rPh>
    <rPh sb="12" eb="13">
      <t>ナイ</t>
    </rPh>
    <phoneticPr fontId="1"/>
  </si>
  <si>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1"/>
  </si>
  <si>
    <t>簡易水道事業統合以外</t>
    <rPh sb="0" eb="2">
      <t>カンイ</t>
    </rPh>
    <rPh sb="2" eb="4">
      <t>スイドウ</t>
    </rPh>
    <rPh sb="4" eb="6">
      <t>ジギョウ</t>
    </rPh>
    <rPh sb="6" eb="8">
      <t>トウゴウ</t>
    </rPh>
    <rPh sb="8" eb="10">
      <t>イガイ</t>
    </rPh>
    <phoneticPr fontId="1"/>
  </si>
  <si>
    <t>施設の共同
設置・利用</t>
    <rPh sb="0" eb="2">
      <t>シセツ</t>
    </rPh>
    <rPh sb="3" eb="5">
      <t>キョウドウ</t>
    </rPh>
    <rPh sb="6" eb="8">
      <t>セッチ</t>
    </rPh>
    <rPh sb="9" eb="11">
      <t>リヨウ</t>
    </rPh>
    <phoneticPr fontId="1"/>
  </si>
  <si>
    <t>施設管理の
共同化</t>
    <rPh sb="0" eb="2">
      <t>シセツ</t>
    </rPh>
    <rPh sb="2" eb="4">
      <t>カンリ</t>
    </rPh>
    <rPh sb="6" eb="8">
      <t>キョウドウ</t>
    </rPh>
    <rPh sb="8" eb="9">
      <t>カ</t>
    </rPh>
    <phoneticPr fontId="1"/>
  </si>
  <si>
    <t>管理の一体化</t>
    <rPh sb="0" eb="2">
      <t>カンリ</t>
    </rPh>
    <rPh sb="3" eb="5">
      <t>イッタイ</t>
    </rPh>
    <rPh sb="5" eb="6">
      <t>カ</t>
    </rPh>
    <phoneticPr fontId="1"/>
  </si>
  <si>
    <t>（下水道事業）広域化等</t>
    <rPh sb="1" eb="2">
      <t>シタ</t>
    </rPh>
    <rPh sb="2" eb="4">
      <t>スイドウ</t>
    </rPh>
    <rPh sb="4" eb="6">
      <t>ジギョウ</t>
    </rPh>
    <phoneticPr fontId="1"/>
  </si>
  <si>
    <t>汚水処理施設の統廃合</t>
    <rPh sb="0" eb="2">
      <t>オスイ</t>
    </rPh>
    <rPh sb="2" eb="4">
      <t>ショリ</t>
    </rPh>
    <rPh sb="4" eb="6">
      <t>シセツ</t>
    </rPh>
    <rPh sb="7" eb="10">
      <t>トウハイゴウ</t>
    </rPh>
    <phoneticPr fontId="1"/>
  </si>
  <si>
    <t>処理場廃止あり</t>
    <rPh sb="0" eb="3">
      <t>ショリジョウ</t>
    </rPh>
    <rPh sb="3" eb="5">
      <t>ハイシ</t>
    </rPh>
    <phoneticPr fontId="1"/>
  </si>
  <si>
    <t>処理場廃止なし</t>
    <rPh sb="0" eb="3">
      <t>ショリジョウ</t>
    </rPh>
    <rPh sb="3" eb="5">
      <t>ハイシ</t>
    </rPh>
    <phoneticPr fontId="1"/>
  </si>
  <si>
    <t>公共下水･流域下水の統合</t>
    <rPh sb="0" eb="2">
      <t>コウキョウ</t>
    </rPh>
    <rPh sb="2" eb="4">
      <t>ゲスイ</t>
    </rPh>
    <rPh sb="5" eb="7">
      <t>リュウイキ</t>
    </rPh>
    <rPh sb="7" eb="9">
      <t>ゲスイ</t>
    </rPh>
    <rPh sb="10" eb="12">
      <t>トウゴウ</t>
    </rPh>
    <phoneticPr fontId="1"/>
  </si>
  <si>
    <t>公共下水同士
の統合</t>
    <rPh sb="0" eb="2">
      <t>コウキョウ</t>
    </rPh>
    <rPh sb="2" eb="4">
      <t>ゲスイ</t>
    </rPh>
    <rPh sb="4" eb="6">
      <t>ドウシ</t>
    </rPh>
    <rPh sb="8" eb="10">
      <t>トウゴウ</t>
    </rPh>
    <phoneticPr fontId="1"/>
  </si>
  <si>
    <t>農集排水･公共下水との統合</t>
    <rPh sb="0" eb="2">
      <t>ノウシュウ</t>
    </rPh>
    <rPh sb="1" eb="2">
      <t>シュウ</t>
    </rPh>
    <rPh sb="2" eb="4">
      <t>ハイスイ</t>
    </rPh>
    <rPh sb="5" eb="7">
      <t>コウキョウ</t>
    </rPh>
    <rPh sb="7" eb="9">
      <t>ゲスイ</t>
    </rPh>
    <rPh sb="11" eb="13">
      <t>トウゴウ</t>
    </rPh>
    <phoneticPr fontId="1"/>
  </si>
  <si>
    <t>特環施設と公共下水との結合</t>
    <rPh sb="0" eb="1">
      <t>トク</t>
    </rPh>
    <rPh sb="2" eb="4">
      <t>シセツ</t>
    </rPh>
    <rPh sb="5" eb="7">
      <t>コウキョウ</t>
    </rPh>
    <rPh sb="7" eb="9">
      <t>ゲスイ</t>
    </rPh>
    <rPh sb="11" eb="13">
      <t>ケツゴウ</t>
    </rPh>
    <phoneticPr fontId="1"/>
  </si>
  <si>
    <t>その他</t>
    <rPh sb="2" eb="3">
      <t>ホカ</t>
    </rPh>
    <phoneticPr fontId="1"/>
  </si>
  <si>
    <t>汚泥処理の
共同化</t>
    <rPh sb="0" eb="2">
      <t>オデイ</t>
    </rPh>
    <rPh sb="2" eb="4">
      <t>ショリ</t>
    </rPh>
    <rPh sb="6" eb="9">
      <t>キョウドウカ</t>
    </rPh>
    <phoneticPr fontId="1"/>
  </si>
  <si>
    <t>維持管理・事務
の共同化</t>
    <rPh sb="0" eb="2">
      <t>イジ</t>
    </rPh>
    <rPh sb="2" eb="4">
      <t>カンリ</t>
    </rPh>
    <rPh sb="5" eb="7">
      <t>ジム</t>
    </rPh>
    <rPh sb="9" eb="12">
      <t>キョウドウカ</t>
    </rPh>
    <phoneticPr fontId="1"/>
  </si>
  <si>
    <t>最適な汚水処理施設の選択（最適化）</t>
    <rPh sb="0" eb="2">
      <t>サイテキ</t>
    </rPh>
    <rPh sb="3" eb="5">
      <t>オスイ</t>
    </rPh>
    <rPh sb="5" eb="7">
      <t>ショリ</t>
    </rPh>
    <rPh sb="7" eb="9">
      <t>シセツ</t>
    </rPh>
    <rPh sb="10" eb="12">
      <t>センタク</t>
    </rPh>
    <rPh sb="13" eb="16">
      <t>サイテキカ</t>
    </rPh>
    <phoneticPr fontId="1"/>
  </si>
  <si>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1"/>
  </si>
  <si>
    <t>民間活用（指定管理者制度）</t>
    <rPh sb="0" eb="2">
      <t>ミンカン</t>
    </rPh>
    <rPh sb="2" eb="4">
      <t>カツヨウ</t>
    </rPh>
    <rPh sb="5" eb="7">
      <t>シテイ</t>
    </rPh>
    <rPh sb="7" eb="10">
      <t>カンリシャ</t>
    </rPh>
    <rPh sb="10" eb="12">
      <t>セイド</t>
    </rPh>
    <phoneticPr fontId="1"/>
  </si>
  <si>
    <t>（方式）</t>
    <rPh sb="1" eb="3">
      <t>ホウシキ</t>
    </rPh>
    <phoneticPr fontId="1"/>
  </si>
  <si>
    <t>代行制</t>
    <rPh sb="0" eb="3">
      <t>ダイコウセイ</t>
    </rPh>
    <phoneticPr fontId="1"/>
  </si>
  <si>
    <t>利用料金制</t>
    <rPh sb="0" eb="2">
      <t>リヨウ</t>
    </rPh>
    <rPh sb="2" eb="5">
      <t>リョウキンセイ</t>
    </rPh>
    <phoneticPr fontId="1"/>
  </si>
  <si>
    <t>民間活用（包括的民間委託）</t>
    <rPh sb="0" eb="2">
      <t>ミンカン</t>
    </rPh>
    <rPh sb="2" eb="4">
      <t>カツヨウ</t>
    </rPh>
    <rPh sb="5" eb="8">
      <t>ホウカツテキ</t>
    </rPh>
    <rPh sb="8" eb="10">
      <t>ミンカン</t>
    </rPh>
    <rPh sb="10" eb="12">
      <t>イタク</t>
    </rPh>
    <phoneticPr fontId="1"/>
  </si>
  <si>
    <t>（（実施済のみ）性能発注内容）</t>
    <rPh sb="2" eb="4">
      <t>ジッシ</t>
    </rPh>
    <rPh sb="4" eb="5">
      <t>ズ</t>
    </rPh>
    <rPh sb="8" eb="10">
      <t>セイノウ</t>
    </rPh>
    <rPh sb="10" eb="12">
      <t>ハッチュウ</t>
    </rPh>
    <rPh sb="12" eb="14">
      <t>ナイヨウ</t>
    </rPh>
    <phoneticPr fontId="1"/>
  </si>
  <si>
    <t>民間活用（ＰＰＰ/ＰＦＩ方式の活用）</t>
    <rPh sb="0" eb="2">
      <t>ミンカン</t>
    </rPh>
    <rPh sb="2" eb="4">
      <t>カツヨウ</t>
    </rPh>
    <rPh sb="12" eb="14">
      <t>ホウシキ</t>
    </rPh>
    <rPh sb="15" eb="17">
      <t>カツヨウ</t>
    </rPh>
    <phoneticPr fontId="1"/>
  </si>
  <si>
    <t>（導入・契約（予定）時期）</t>
    <rPh sb="1" eb="3">
      <t>ドウニュウ</t>
    </rPh>
    <rPh sb="4" eb="6">
      <t>ケイヤク</t>
    </rPh>
    <rPh sb="7" eb="9">
      <t>ヨテイ</t>
    </rPh>
    <rPh sb="10" eb="12">
      <t>ジキ</t>
    </rPh>
    <phoneticPr fontId="1"/>
  </si>
  <si>
    <t>BTO方式</t>
    <rPh sb="3" eb="5">
      <t>ホウシキ</t>
    </rPh>
    <phoneticPr fontId="1"/>
  </si>
  <si>
    <t>公共施設等運営権方式（コンセッション方式）</t>
    <rPh sb="0" eb="2">
      <t>コウキョウ</t>
    </rPh>
    <rPh sb="2" eb="4">
      <t>シセツ</t>
    </rPh>
    <rPh sb="4" eb="5">
      <t>トウ</t>
    </rPh>
    <rPh sb="5" eb="8">
      <t>ウンエイケン</t>
    </rPh>
    <rPh sb="8" eb="10">
      <t>ホウシキ</t>
    </rPh>
    <rPh sb="18" eb="20">
      <t>ホウシキ</t>
    </rPh>
    <phoneticPr fontId="1"/>
  </si>
  <si>
    <t>BOT方式</t>
    <rPh sb="3" eb="5">
      <t>ホウシキ</t>
    </rPh>
    <phoneticPr fontId="1"/>
  </si>
  <si>
    <t>BOO方式</t>
    <rPh sb="3" eb="5">
      <t>ホウシキ</t>
    </rPh>
    <phoneticPr fontId="1"/>
  </si>
  <si>
    <t>港湾運営会社制度</t>
    <rPh sb="0" eb="2">
      <t>コウワン</t>
    </rPh>
    <rPh sb="2" eb="4">
      <t>ウンエイ</t>
    </rPh>
    <rPh sb="4" eb="6">
      <t>ガイシャ</t>
    </rPh>
    <rPh sb="6" eb="8">
      <t>セイド</t>
    </rPh>
    <phoneticPr fontId="1"/>
  </si>
  <si>
    <t>DB方式</t>
    <rPh sb="2" eb="4">
      <t>ホウシキ</t>
    </rPh>
    <phoneticPr fontId="1"/>
  </si>
  <si>
    <t>DBO方式</t>
    <rPh sb="3" eb="5">
      <t>ホウシキ</t>
    </rPh>
    <phoneticPr fontId="1"/>
  </si>
  <si>
    <t>その他</t>
    <rPh sb="2" eb="3">
      <t>タ</t>
    </rPh>
    <phoneticPr fontId="1"/>
  </si>
  <si>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1"/>
  </si>
  <si>
    <t>（公務員型と非公務員型の別）</t>
    <rPh sb="1" eb="5">
      <t>コウムインガタ</t>
    </rPh>
    <rPh sb="6" eb="7">
      <t>ヒ</t>
    </rPh>
    <rPh sb="7" eb="11">
      <t>コウムインガタ</t>
    </rPh>
    <rPh sb="12" eb="13">
      <t>ベツ</t>
    </rPh>
    <phoneticPr fontId="1"/>
  </si>
  <si>
    <t>公務員型</t>
    <rPh sb="0" eb="3">
      <t>コウムイン</t>
    </rPh>
    <rPh sb="3" eb="4">
      <t>ガタ</t>
    </rPh>
    <phoneticPr fontId="1"/>
  </si>
  <si>
    <t>非公務員型</t>
    <rPh sb="0" eb="1">
      <t>ヒ</t>
    </rPh>
    <rPh sb="1" eb="4">
      <t>コウムイン</t>
    </rPh>
    <rPh sb="4" eb="5">
      <t>ガタ</t>
    </rPh>
    <phoneticPr fontId="1"/>
  </si>
  <si>
    <t>抜本的な改革に取り組まず、現行の経営体制・手法を継続する理由及び現在の経営状況・経営戦略等における中長期的な将来見通しを踏まえた、今後の経営改革の方向性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</si>
</sst>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1"/>
      <color theme="1"/>
      <name val="ＭＳ Ｐゴシック"/>
      <family val="3"/>
      <charset val="128"/>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4"/>
      <color theme="1"/>
      <name val="游ゴシック"/>
      <family val="3"/>
      <charset val="128"/>
      <scheme val="minor"/>
    </font>
    <font>
      <b/>
      <sz val="13"/>
      <color theme="1"/>
      <name val="游ゴシック"/>
      <family val="3"/>
      <charset val="128"/>
      <scheme val="minor"/>
    </font>
    <font>
      <b/>
      <sz val="11"/>
      <color theme="1"/>
      <name val="游ゴシック"/>
      <family val="3"/>
      <charset val="128"/>
      <scheme val="minor"/>
    </font>
    <font>
      <b/>
      <sz val="12.5"/>
      <color theme="1"/>
      <name val="游ゴシック"/>
      <family val="3"/>
      <charset val="128"/>
      <scheme val="minor"/>
    </font>
    <font>
      <sz val="10"/>
      <color theme="1"/>
      <name val="游ゴシック"/>
      <family val="3"/>
      <charset val="128"/>
      <scheme val="minor"/>
    </font>
    <font>
      <sz val="20"/>
      <name val="游ゴシック"/>
      <family val="2"/>
      <charset val="128"/>
      <scheme val="minor"/>
    </font>
    <font>
      <sz val="14"/>
      <color theme="1"/>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2">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shrinkToFit="1"/>
    </xf>
    <xf numFmtId="0" fontId="0" fillId="0" borderId="1" xfId="0" applyBorder="1" applyAlignment="1">
      <alignment vertical="center" shrinkToFit="1"/>
    </xf>
    <xf numFmtId="0" fontId="7"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0" xfId="0" applyFont="1">
      <alignment vertical="center"/>
    </xf>
    <xf numFmtId="0" fontId="12" fillId="2" borderId="2" xfId="0" applyFont="1" applyFill="1" applyBorder="1" applyAlignment="1"/>
    <xf numFmtId="0" fontId="12" fillId="2" borderId="3" xfId="0" applyFont="1" applyFill="1" applyBorder="1" applyAlignment="1"/>
    <xf numFmtId="0" fontId="12" fillId="2" borderId="4" xfId="0" applyFont="1" applyFill="1" applyBorder="1" applyAlignment="1"/>
    <xf numFmtId="0" fontId="12" fillId="0" borderId="0" xfId="0" applyFont="1" applyAlignment="1"/>
    <xf numFmtId="0" fontId="12" fillId="2" borderId="5" xfId="0" applyFont="1" applyFill="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2" borderId="0" xfId="0" applyFont="1" applyFill="1" applyAlignment="1"/>
    <xf numFmtId="0" fontId="12" fillId="2" borderId="6" xfId="0" applyFont="1" applyFill="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2" borderId="0" xfId="0" applyFont="1" applyFill="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15" fillId="0" borderId="0" xfId="0" applyFont="1" applyAlignment="1"/>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2" borderId="0" xfId="0" applyFont="1" applyFill="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2"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5" fillId="2" borderId="7" xfId="0" applyFont="1" applyFill="1" applyBorder="1" applyAlignment="1"/>
    <xf numFmtId="0" fontId="15" fillId="2" borderId="8" xfId="0" applyFont="1" applyFill="1" applyBorder="1" applyAlignment="1"/>
    <xf numFmtId="0" fontId="12" fillId="2" borderId="8" xfId="0" applyFont="1" applyFill="1" applyBorder="1" applyAlignment="1"/>
    <xf numFmtId="0" fontId="12" fillId="2" borderId="9" xfId="0" applyFont="1" applyFill="1" applyBorder="1" applyAlignment="1"/>
    <xf numFmtId="0" fontId="16" fillId="0" borderId="0" xfId="0" applyFont="1">
      <alignment vertical="center"/>
    </xf>
    <xf numFmtId="0" fontId="15" fillId="0" borderId="0" xfId="0" applyFont="1">
      <alignment vertical="center"/>
    </xf>
    <xf numFmtId="0" fontId="16" fillId="2" borderId="2" xfId="0" applyFont="1" applyFill="1" applyBorder="1">
      <alignment vertical="center"/>
    </xf>
    <xf numFmtId="0" fontId="16" fillId="2" borderId="3" xfId="0" applyFont="1" applyFill="1" applyBorder="1">
      <alignment vertical="center"/>
    </xf>
    <xf numFmtId="0" fontId="15" fillId="2" borderId="10" xfId="0" applyFont="1" applyFill="1" applyBorder="1" applyAlignment="1">
      <alignment horizontal="left" wrapText="1"/>
    </xf>
    <xf numFmtId="0" fontId="15" fillId="2" borderId="3" xfId="0" applyFont="1" applyFill="1" applyBorder="1" applyAlignment="1">
      <alignment wrapText="1"/>
    </xf>
    <xf numFmtId="0" fontId="15" fillId="2" borderId="3" xfId="0" applyFont="1" applyFill="1" applyBorder="1" applyAlignment="1">
      <alignment shrinkToFit="1"/>
    </xf>
    <xf numFmtId="0" fontId="16" fillId="2" borderId="4" xfId="0" applyFont="1" applyFill="1" applyBorder="1">
      <alignment vertical="center"/>
    </xf>
    <xf numFmtId="0" fontId="18" fillId="0" borderId="0" xfId="0" applyFont="1">
      <alignment vertical="center"/>
    </xf>
    <xf numFmtId="0" fontId="16" fillId="2" borderId="5" xfId="0" applyFont="1" applyFill="1" applyBorder="1">
      <alignmen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5" fillId="2" borderId="0" xfId="0" applyFont="1" applyFill="1" applyAlignment="1">
      <alignment wrapText="1"/>
    </xf>
    <xf numFmtId="0" fontId="15" fillId="2" borderId="0" xfId="0" applyFont="1" applyFill="1" applyAlignment="1"/>
    <xf numFmtId="0" fontId="19" fillId="2" borderId="0" xfId="0" applyFont="1" applyFill="1" applyAlignment="1"/>
    <xf numFmtId="0" fontId="3" fillId="2" borderId="0" xfId="0" applyFont="1" applyFill="1" applyAlignment="1">
      <alignment horizontal="left" vertical="center" wrapText="1"/>
    </xf>
    <xf numFmtId="0" fontId="16" fillId="2" borderId="6" xfId="0" applyFont="1" applyFill="1" applyBorder="1">
      <alignment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9" fillId="2" borderId="0" xfId="0" applyFont="1" applyFill="1">
      <alignment vertical="center"/>
    </xf>
    <xf numFmtId="0" fontId="15" fillId="2" borderId="0" xfId="0" applyFont="1" applyFill="1" applyAlignment="1">
      <alignment shrinkToFit="1"/>
    </xf>
    <xf numFmtId="0" fontId="3" fillId="2" borderId="0" xfId="0" applyFont="1" applyFill="1" applyAlignment="1">
      <alignment vertical="center" wrapText="1"/>
    </xf>
    <xf numFmtId="0" fontId="15" fillId="2" borderId="0" xfId="0" applyFont="1" applyFill="1" applyAlignment="1">
      <alignment horizontal="left" wrapText="1"/>
    </xf>
    <xf numFmtId="0" fontId="20" fillId="2" borderId="0" xfId="0" applyFont="1" applyFill="1">
      <alignment vertical="center"/>
    </xf>
    <xf numFmtId="0" fontId="19" fillId="2" borderId="0" xfId="0" applyFont="1" applyFill="1" applyAlignment="1">
      <alignment shrinkToFit="1"/>
    </xf>
    <xf numFmtId="0" fontId="19" fillId="2" borderId="0" xfId="0" applyFont="1" applyFill="1" applyAlignment="1">
      <alignment horizontal="left" vertical="center" wrapText="1"/>
    </xf>
    <xf numFmtId="0" fontId="19" fillId="2" borderId="0" xfId="0" applyFont="1" applyFill="1" applyAlignment="1">
      <alignment vertical="center" wrapText="1"/>
    </xf>
    <xf numFmtId="0" fontId="19" fillId="2" borderId="8" xfId="0" applyFont="1" applyFill="1" applyBorder="1" applyAlignment="1">
      <alignment wrapText="1"/>
    </xf>
    <xf numFmtId="0" fontId="19" fillId="2" borderId="0" xfId="0" applyFont="1" applyFill="1" applyAlignment="1">
      <alignment wrapText="1"/>
    </xf>
    <xf numFmtId="0" fontId="20" fillId="2" borderId="0" xfId="0" applyFont="1" applyFill="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2" fillId="2" borderId="0" xfId="0" applyFont="1" applyFill="1" applyAlignment="1">
      <alignment vertical="center" wrapText="1"/>
    </xf>
    <xf numFmtId="0" fontId="23"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2" borderId="0" xfId="0" applyFont="1" applyFill="1" applyAlignment="1">
      <alignment horizontal="center" vertical="center"/>
    </xf>
    <xf numFmtId="0" fontId="17" fillId="2" borderId="0" xfId="0" applyFont="1" applyFill="1" applyAlignment="1">
      <alignment horizontal="center" vertical="center"/>
    </xf>
    <xf numFmtId="0" fontId="19" fillId="2" borderId="0" xfId="0" applyFont="1" applyFill="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4" fillId="0" borderId="10" xfId="0" applyFont="1" applyBorder="1">
      <alignment vertical="center"/>
    </xf>
    <xf numFmtId="0" fontId="24" fillId="0" borderId="12" xfId="0" applyFont="1" applyBorder="1">
      <alignment vertical="center"/>
    </xf>
    <xf numFmtId="0" fontId="25" fillId="0" borderId="10" xfId="0" applyFont="1" applyBorder="1">
      <alignment vertical="center"/>
    </xf>
    <xf numFmtId="0" fontId="25" fillId="0" borderId="12" xfId="0" applyFont="1" applyBorder="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5" fillId="0" borderId="10" xfId="0" applyFont="1" applyBorder="1" applyAlignment="1">
      <alignment vertical="top" wrapText="1"/>
    </xf>
    <xf numFmtId="0" fontId="25" fillId="0" borderId="10" xfId="0" applyFont="1" applyBorder="1" applyAlignment="1">
      <alignment vertical="top"/>
    </xf>
    <xf numFmtId="0" fontId="25" fillId="0" borderId="12" xfId="0" applyFont="1" applyBorder="1" applyAlignment="1">
      <alignment vertical="top"/>
    </xf>
    <xf numFmtId="0" fontId="26" fillId="2" borderId="0" xfId="0" applyFont="1" applyFill="1">
      <alignmen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0" fillId="2" borderId="3" xfId="0" applyFill="1" applyBorder="1">
      <alignment vertical="center"/>
    </xf>
    <xf numFmtId="0" fontId="22" fillId="2" borderId="0" xfId="0" applyFont="1" applyFill="1">
      <alignment vertical="center"/>
    </xf>
    <xf numFmtId="0" fontId="16" fillId="2" borderId="7" xfId="0" applyFont="1" applyFill="1" applyBorder="1">
      <alignment vertical="center"/>
    </xf>
    <xf numFmtId="0" fontId="16" fillId="2" borderId="8" xfId="0" applyFont="1" applyFill="1" applyBorder="1">
      <alignment vertical="center"/>
    </xf>
    <xf numFmtId="0" fontId="16" fillId="2" borderId="9" xfId="0" applyFont="1" applyFill="1" applyBorder="1">
      <alignment vertical="center"/>
    </xf>
    <xf numFmtId="0" fontId="19" fillId="2" borderId="8" xfId="0" applyFont="1" applyFill="1" applyBorder="1" applyAlignment="1"/>
    <xf numFmtId="0" fontId="23" fillId="0" borderId="1" xfId="0" applyFont="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5" fillId="2" borderId="3" xfId="0" applyFont="1" applyFill="1" applyBorder="1" applyAlignment="1">
      <alignment horizontal="left" wrapText="1"/>
    </xf>
    <xf numFmtId="0" fontId="15" fillId="2" borderId="0" xfId="0" applyFont="1" applyFill="1" applyAlignment="1">
      <alignment horizontal="left" wrapText="1"/>
    </xf>
    <xf numFmtId="0" fontId="13"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7" fillId="0" borderId="1" xfId="0" applyFont="1" applyBorder="1" applyAlignment="1">
      <alignment horizontal="center" vertical="center" wrapText="1"/>
    </xf>
    <xf numFmtId="0" fontId="19" fillId="2" borderId="6" xfId="0" applyFont="1" applyFill="1" applyBorder="1">
      <alignment vertical="center"/>
    </xf>
    <xf numFmtId="0" fontId="13" fillId="2" borderId="8"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5" fillId="2" borderId="0" xfId="0" applyFont="1" applyFill="1" applyAlignment="1">
      <alignment horizontal="left" vertical="center" wrapText="1"/>
    </xf>
    <xf numFmtId="0" fontId="15" fillId="2" borderId="8" xfId="0" applyFont="1" applyFill="1" applyBorder="1" applyAlignment="1">
      <alignment horizontal="left" wrapText="1"/>
    </xf>
    <xf numFmtId="0" fontId="23" fillId="2" borderId="0" xfId="0" applyFont="1" applyFill="1" applyAlignment="1">
      <alignment horizontal="left" vertical="center"/>
    </xf>
    <xf numFmtId="0" fontId="11" fillId="2" borderId="0" xfId="0" applyFont="1" applyFill="1">
      <alignmen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6" fillId="0" borderId="1" xfId="0" quotePrefix="1"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0" xfId="0" applyFont="1" applyAlignment="1">
      <alignment horizontal="left" vertical="center" wrapText="1"/>
    </xf>
    <xf numFmtId="0" fontId="0" fillId="2" borderId="2" xfId="0" applyFill="1" applyBorder="1">
      <alignment vertical="center"/>
    </xf>
    <xf numFmtId="0" fontId="11"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0" fillId="2" borderId="6" xfId="0" applyFill="1" applyBorder="1">
      <alignment vertical="center"/>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cellXfs>
  <cellStyles count="1">
    <cellStyle name="標準" xfId="0" builtinId="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4.xml" />
  <Relationship Id="rId3" Type="http://schemas.openxmlformats.org/officeDocument/2006/relationships/worksheet" Target="worksheets/sheet3.xml" />
  <Relationship Id="rId7" Type="http://schemas.openxmlformats.org/officeDocument/2006/relationships/externalLink" Target="externalLinks/externalLink3.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2.xml" />
  <Relationship Id="rId11" Type="http://schemas.openxmlformats.org/officeDocument/2006/relationships/sharedStrings" Target="sharedStrings.xml" />
  <Relationship Id="rId5" Type="http://schemas.openxmlformats.org/officeDocument/2006/relationships/externalLink" Target="externalLinks/externalLink1.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FEAA4BD-1D86-4A8E-BBE1-DD0AD30B0A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1F35BDC-A058-4959-9B1A-C2958121C7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F57FC73-D5F0-4790-9E06-C1358FA96E6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4569588E-DEC9-42F1-B127-8083FA691DDC}"/>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8988371-42D0-4691-8486-7E130A8803B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F85A2DC1-CE58-430E-97A2-B5B8E0FE9655}"/>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1E2E3449-F351-4A93-8FBD-960AB133E432}"/>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2842EAC0-0A96-4630-883F-500DED5AE5CC}"/>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4010D66D-0914-483C-9A46-0C9A84E76333}"/>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260BCB32-F3F6-4AA5-8CD3-F4E7EC9BCFD4}"/>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A8124922-31C6-459C-9162-77D4B9A3B8B1}"/>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0B2D0096-13E0-4FA4-BCDA-812BF7F11EC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7F3E99F7-2578-4299-AE29-A30F2EDD994A}"/>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AE41DDCF-0BC7-454A-BDA9-7D6A6E2804A3}"/>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66F3FB72-354A-420C-A4EC-1FEBC98A696E}"/>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3A1483D1-8B1E-4E2F-80BB-FD5906DFC6A1}"/>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B3DBA527-0304-4998-B76A-ED520CD607E2}"/>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C96BE518-006B-4BFB-A876-6C08347DED58}"/>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14D9C92A-7C19-43F8-A12D-141BB88D1CA5}"/>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E0D55744-298A-4E30-AC06-7CFCE4837029}"/>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4F9569A6-4CD1-4A42-8DC5-18507B52A9C3}"/>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F174B2BB-BB29-4EBD-8C6B-79F2B2D50C5C}"/>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1D738A55-0C8F-49DA-AD73-1791AFD790BE}"/>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C4A7C6EC-8CDF-4538-ACF2-03F971BC4775}"/>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F70D7564-8815-49EC-B2A7-9C1474A43854}"/>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6268B6-BAB8-40BB-B36C-DE08E22FDC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8E65ED-56B0-4443-A4B7-3FE0564FBA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0635E17-2456-4BC8-9BFE-AF5F7F221E9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06397553-8576-4D61-AB69-7E067545A607}"/>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93E4777-2820-43F0-B9D5-49877BC316B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542B78E5-76F9-4D70-B90B-F7C9EB9229D2}"/>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78566878-13CA-49DD-9FC2-0C22614A44E7}"/>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69D96962-DB0D-452A-8E19-37A0EC9F7762}"/>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38C24EDA-60AD-4289-8B47-FD815B4EA231}"/>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48BEF142-ACA9-46E6-A747-B14AD8CC48CF}"/>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7E86E029-A9F1-45BC-B959-9FA1D394FFF8}"/>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09274F09-B0A0-4962-B2F4-CBF6A7C7BDC9}"/>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A24FBD94-C96B-4F2C-89CA-C9C711B8C88C}"/>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F14BCC85-E205-41F9-899E-2E475ED1FD68}"/>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2BF8B0FA-B7D2-4342-ABE8-E731BB356D59}"/>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134CAFB4-D86D-43F8-B319-6B5DF4A214B5}"/>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C024626C-8E9A-4A95-AAAE-8FACE8064BFD}"/>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6C676C8E-713E-4629-AE72-B72E72F6C764}"/>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813D195A-6DBC-4B44-9F3A-2019A34FAD0D}"/>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25FA6D9E-EC3F-4CD4-9DEB-EF0742B89098}"/>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434C36B1-1E1F-45EC-A727-4D6473652FB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B5361043-98AD-4AA8-8D69-28199B20E27D}"/>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4A838288-59AA-48C2-B081-EC27F3C93BFA}"/>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4200205F-334D-450E-8785-3F18DC0F44B1}"/>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8226B9FE-7FDC-4693-9904-CFDC40799CB2}"/>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CA9E2B-76DA-4C02-9688-206EADC5E5D6}"/>
            </a:ext>
          </a:extLst>
        </xdr:cNvPr>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5C9165-D27F-46A1-8E7D-D72D251AFAEA}"/>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B811ED4-5EF5-4A17-AAC1-D991815A94DF}"/>
            </a:ext>
          </a:extLst>
        </xdr:cNvPr>
        <xdr:cNvSpPr/>
      </xdr:nvSpPr>
      <xdr:spPr>
        <a:xfrm>
          <a:off x="442274" y="5346204"/>
          <a:ext cx="511492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A7FD7A4D-1077-4EBB-AACB-829CCC37F014}"/>
            </a:ext>
          </a:extLst>
        </xdr:cNvPr>
        <xdr:cNvSpPr/>
      </xdr:nvSpPr>
      <xdr:spPr>
        <a:xfrm>
          <a:off x="3494105" y="10152165"/>
          <a:ext cx="42545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8D10A65-359F-46D8-BFC3-49FBFB8DC6E8}"/>
            </a:ext>
          </a:extLst>
        </xdr:cNvPr>
        <xdr:cNvSpPr/>
      </xdr:nvSpPr>
      <xdr:spPr>
        <a:xfrm>
          <a:off x="3469368" y="7747454"/>
          <a:ext cx="4254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1F7E08AD-B5D0-4322-ADEA-9DEAB82E457C}"/>
            </a:ext>
          </a:extLst>
        </xdr:cNvPr>
        <xdr:cNvSpPr/>
      </xdr:nvSpPr>
      <xdr:spPr>
        <a:xfrm>
          <a:off x="3502025" y="14582775"/>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B01EFF69-C8E2-44F7-BF3E-AC2FE282FA5C}"/>
            </a:ext>
          </a:extLst>
        </xdr:cNvPr>
        <xdr:cNvSpPr/>
      </xdr:nvSpPr>
      <xdr:spPr>
        <a:xfrm>
          <a:off x="3502025" y="12779375"/>
          <a:ext cx="4254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69CA9452-1EB0-47D6-8C17-D007AAD365CF}"/>
            </a:ext>
          </a:extLst>
        </xdr:cNvPr>
        <xdr:cNvSpPr/>
      </xdr:nvSpPr>
      <xdr:spPr>
        <a:xfrm>
          <a:off x="3502025" y="56359425"/>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2AC2147C-8B8F-4CD7-BF58-410A1937194E}"/>
            </a:ext>
          </a:extLst>
        </xdr:cNvPr>
        <xdr:cNvSpPr/>
      </xdr:nvSpPr>
      <xdr:spPr>
        <a:xfrm>
          <a:off x="3502025" y="54546500"/>
          <a:ext cx="4254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562112AF-8C9E-4D45-957E-0BF64183EC83}"/>
            </a:ext>
          </a:extLst>
        </xdr:cNvPr>
        <xdr:cNvSpPr/>
      </xdr:nvSpPr>
      <xdr:spPr>
        <a:xfrm>
          <a:off x="3502025" y="47224950"/>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5FF612AC-9F03-4986-9926-EAE4F3CD733F}"/>
            </a:ext>
          </a:extLst>
        </xdr:cNvPr>
        <xdr:cNvSpPr/>
      </xdr:nvSpPr>
      <xdr:spPr>
        <a:xfrm>
          <a:off x="3502025" y="45412025"/>
          <a:ext cx="4254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9D755BAF-9242-47AC-ADCC-D4EF84221DE0}"/>
            </a:ext>
          </a:extLst>
        </xdr:cNvPr>
        <xdr:cNvSpPr/>
      </xdr:nvSpPr>
      <xdr:spPr>
        <a:xfrm>
          <a:off x="448540" y="57362891"/>
          <a:ext cx="890587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38D5E8E0-C1F8-43DA-8E3F-42AB7381BA29}"/>
            </a:ext>
          </a:extLst>
        </xdr:cNvPr>
        <xdr:cNvSpPr/>
      </xdr:nvSpPr>
      <xdr:spPr>
        <a:xfrm>
          <a:off x="3502025" y="17532350"/>
          <a:ext cx="4254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15E4F6C0-E374-4CEF-8216-302BFE9BA1DB}"/>
            </a:ext>
          </a:extLst>
        </xdr:cNvPr>
        <xdr:cNvSpPr/>
      </xdr:nvSpPr>
      <xdr:spPr>
        <a:xfrm>
          <a:off x="3502025" y="42557700"/>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7E0664EE-A482-497A-8D74-25FC67C2297D}"/>
            </a:ext>
          </a:extLst>
        </xdr:cNvPr>
        <xdr:cNvSpPr/>
      </xdr:nvSpPr>
      <xdr:spPr>
        <a:xfrm>
          <a:off x="3502025" y="40754300"/>
          <a:ext cx="4254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6CDCE969-71BB-4F51-8764-29B2EDB12145}"/>
            </a:ext>
          </a:extLst>
        </xdr:cNvPr>
        <xdr:cNvSpPr/>
      </xdr:nvSpPr>
      <xdr:spPr>
        <a:xfrm>
          <a:off x="3502025" y="51882675"/>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72010156-F083-421C-B152-76EDDAA41073}"/>
            </a:ext>
          </a:extLst>
        </xdr:cNvPr>
        <xdr:cNvSpPr/>
      </xdr:nvSpPr>
      <xdr:spPr>
        <a:xfrm>
          <a:off x="3502025" y="50079275"/>
          <a:ext cx="4254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429DE46B-44DE-4A61-8D0C-B7FE3A5B0989}"/>
            </a:ext>
          </a:extLst>
        </xdr:cNvPr>
        <xdr:cNvSpPr/>
      </xdr:nvSpPr>
      <xdr:spPr>
        <a:xfrm>
          <a:off x="3502025" y="33051750"/>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117588D8-0E66-497D-B65B-59F4D7990864}"/>
            </a:ext>
          </a:extLst>
        </xdr:cNvPr>
        <xdr:cNvSpPr/>
      </xdr:nvSpPr>
      <xdr:spPr>
        <a:xfrm>
          <a:off x="3502025" y="37899975"/>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EF9A73F1-8731-44F4-9CED-1D14BE3CA357}"/>
            </a:ext>
          </a:extLst>
        </xdr:cNvPr>
        <xdr:cNvSpPr/>
      </xdr:nvSpPr>
      <xdr:spPr>
        <a:xfrm>
          <a:off x="3502025" y="36001325"/>
          <a:ext cx="4254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1B1123CC-3C78-49BC-BD3F-2109B459DE14}"/>
            </a:ext>
          </a:extLst>
        </xdr:cNvPr>
        <xdr:cNvSpPr/>
      </xdr:nvSpPr>
      <xdr:spPr>
        <a:xfrm>
          <a:off x="7167245" y="44775755"/>
          <a:ext cx="5778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D58923AB-5EC5-408F-B63B-1B1F72EB907E}"/>
            </a:ext>
          </a:extLst>
        </xdr:cNvPr>
        <xdr:cNvSpPr/>
      </xdr:nvSpPr>
      <xdr:spPr>
        <a:xfrm>
          <a:off x="3502025" y="22851534"/>
          <a:ext cx="42545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A3990C69-4787-4687-AED1-F60E0C6DAB80}"/>
            </a:ext>
          </a:extLst>
        </xdr:cNvPr>
        <xdr:cNvSpPr/>
      </xdr:nvSpPr>
      <xdr:spPr>
        <a:xfrm>
          <a:off x="3411007" y="27569584"/>
          <a:ext cx="53763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DC5EBA2F-E8E4-4F9A-9656-9A3B83A3BA65}"/>
            </a:ext>
          </a:extLst>
        </xdr:cNvPr>
        <xdr:cNvSpPr/>
      </xdr:nvSpPr>
      <xdr:spPr>
        <a:xfrm>
          <a:off x="70770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46A1BF74-6C9C-4237-8646-C953DAFF405B}"/>
            </a:ext>
          </a:extLst>
        </xdr:cNvPr>
        <xdr:cNvSpPr/>
      </xdr:nvSpPr>
      <xdr:spPr>
        <a:xfrm>
          <a:off x="3506259" y="25161875"/>
          <a:ext cx="42545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2BAAC2-8836-43EB-88FC-1B5104F1CE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EB389D-0D6A-4A87-928D-6294C9E1A97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E30797A-6D3D-4248-AFCE-EB88E552249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E614A3FA-F605-4754-BC7E-584B25BC368F}"/>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9284694-7A41-42AD-816C-BB90BBB838B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CDFF1A61-4406-48B1-A449-D40CE938DF68}"/>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EA014731-5F0A-421F-8E89-22F762A7A962}"/>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09114277-4643-49B9-888F-08F6BB79E555}"/>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214B5292-C383-4630-A365-C7835BB858EB}"/>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5B544BAF-B8AA-440B-AD43-70802628FD1A}"/>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3F0D8496-1626-4EB9-BDB7-DD18FC905F04}"/>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3A4CAFF0-4877-4A25-99DE-471854ABAD1F}"/>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A5E906FF-2D7D-4F12-B9EA-BE4B7E14854D}"/>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2553E080-AFAC-4AEA-A8C9-D795C77FFF1D}"/>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CC61C630-2DDE-472E-8289-E5D61D5E678E}"/>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6BEB8DDB-D15F-45C4-AEA7-F0B2B31F0AB9}"/>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6A1FE497-4185-488D-BB4C-18564CBAD3C4}"/>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60BEBDF4-97ED-42F1-910F-9E35F8039659}"/>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A4E7FDBE-3FE4-45FB-9ACE-33DFC1291F44}"/>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98DD88C3-A12F-49DD-8FF4-2356ECE1BB47}"/>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78C44949-C65A-47E3-AD4D-B474E47ECCC9}"/>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E3223848-8223-4C5C-AAFA-71E50D4BE729}"/>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022DC67F-A2E3-41D1-9E83-50024D760DDB}"/>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47DFDB3B-D6A8-47E3-9A80-37DB43706339}"/>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D08761E5-FFB6-46E7-BE92-548B11711156}"/>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美郷町</v>
          </cell>
        </row>
        <row r="17">
          <cell r="F17" t="str">
            <v>水道事業</v>
          </cell>
          <cell r="W17" t="str">
            <v>―</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水道料金の改定や施設の管理や運営方法、統廃合等の検討等を行っている最中で、抜本的な改革の方向性についての前段階にあると考えます。
また、現在の状況としては、地方での事業規模が大きいとは言えず、今後の広域化や業務委託等を視野に入れた検討が必要であると考えます。</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美郷町</v>
          </cell>
        </row>
        <row r="17">
          <cell r="F17" t="str">
            <v>簡易水道事業</v>
          </cell>
          <cell r="W17" t="str">
            <v>―</v>
          </cell>
          <cell r="BD17" t="str">
            <v>×</v>
          </cell>
        </row>
        <row r="19">
          <cell r="F19" t="str">
            <v>ー</v>
          </cell>
        </row>
        <row r="43">
          <cell r="R43" t="str">
            <v>●</v>
          </cell>
          <cell r="X43" t="str">
            <v>●</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 xml:space="preserve"> </v>
          </cell>
        </row>
        <row r="59">
          <cell r="B59" t="str">
            <v>簡易水道事業を廃止し、新たに美郷町上水道事業を創設した。発生主義・複式簿記の採用により、公営企業の経済活動を正確に把握し、その損益及び財産の状態を適切に把握できるようになった。今後はこれらを基に、施設の更新計画等に活用していく。</v>
          </cell>
        </row>
        <row r="65">
          <cell r="G65" t="str">
            <v>●</v>
          </cell>
          <cell r="S65" t="str">
            <v>平成</v>
          </cell>
          <cell r="V65">
            <v>29</v>
          </cell>
        </row>
        <row r="66">
          <cell r="G66" t="str">
            <v xml:space="preserve"> </v>
          </cell>
          <cell r="V66">
            <v>3</v>
          </cell>
        </row>
        <row r="67">
          <cell r="V67">
            <v>28</v>
          </cell>
        </row>
        <row r="71">
          <cell r="O71" t="str">
            <v xml:space="preserve"> </v>
          </cell>
          <cell r="AG71" t="str">
            <v>●</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美郷町</v>
          </cell>
        </row>
        <row r="17">
          <cell r="F17" t="str">
            <v>下水道事業</v>
          </cell>
          <cell r="W17" t="str">
            <v>公共下水道</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 xml:space="preserve">
現在の美郷町下水道事業特別会計は、資金不足を一般会計からの繰入金で補てんしている。
本来は使用料収入で賄われるものであり、加入促進や施設統合による維持管理費の削減に努めている状況であるため。</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美郷町</v>
          </cell>
        </row>
        <row r="17">
          <cell r="F17" t="str">
            <v>下水道事業</v>
          </cell>
          <cell r="W17" t="str">
            <v>農業集落排水施設</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ノウハウが無いこと、会計あたりの職員が１名のため検討できない。</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6F3C1-3D67-4AC5-BC78-ABD015EF5510}">
  <sheetPr>
    <pageSetUpPr fitToPage="1"/>
  </sheetPr>
  <dimension ref="A1:CN315"/>
  <sheetViews>
    <sheetView showZeros="0" tabSelected="1" view="pageBreakPreview" zoomScale="60" zoomScaleNormal="55" workbookViewId="0">
      <selection activeCell="BN142" sqref="BN142:BQ146"/>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IF(COUNTIF([1]回答表!K15,"*")&gt;0,[1]回答表!K15,"")</f>
        <v>美郷町</v>
      </c>
      <c r="D11" s="8"/>
      <c r="E11" s="8"/>
      <c r="F11" s="8"/>
      <c r="G11" s="8"/>
      <c r="H11" s="8"/>
      <c r="I11" s="8"/>
      <c r="J11" s="8"/>
      <c r="K11" s="8"/>
      <c r="L11" s="8"/>
      <c r="M11" s="8"/>
      <c r="N11" s="8"/>
      <c r="O11" s="8"/>
      <c r="P11" s="8"/>
      <c r="Q11" s="8"/>
      <c r="R11" s="8"/>
      <c r="S11" s="8"/>
      <c r="T11" s="8"/>
      <c r="U11" s="22" t="str">
        <f>IF(COUNTIF([1]回答表!F17,"*")&gt;0,[1]回答表!F17,"")</f>
        <v>水道事業</v>
      </c>
      <c r="V11" s="23"/>
      <c r="W11" s="23"/>
      <c r="X11" s="23"/>
      <c r="Y11" s="23"/>
      <c r="Z11" s="23"/>
      <c r="AA11" s="23"/>
      <c r="AB11" s="23"/>
      <c r="AC11" s="23"/>
      <c r="AD11" s="23"/>
      <c r="AE11" s="23"/>
      <c r="AF11" s="10"/>
      <c r="AG11" s="10"/>
      <c r="AH11" s="10"/>
      <c r="AI11" s="10"/>
      <c r="AJ11" s="10"/>
      <c r="AK11" s="10"/>
      <c r="AL11" s="10"/>
      <c r="AM11" s="10"/>
      <c r="AN11" s="11"/>
      <c r="AO11" s="24" t="str">
        <f>IF(COUNTIF([1]回答表!W17,"*")&gt;0,[1]回答表!W17,"")</f>
        <v>―</v>
      </c>
      <c r="AP11" s="10"/>
      <c r="AQ11" s="10"/>
      <c r="AR11" s="10"/>
      <c r="AS11" s="10"/>
      <c r="AT11" s="10"/>
      <c r="AU11" s="10"/>
      <c r="AV11" s="10"/>
      <c r="AW11" s="10"/>
      <c r="AX11" s="10"/>
      <c r="AY11" s="10"/>
      <c r="AZ11" s="10"/>
      <c r="BA11" s="10"/>
      <c r="BB11" s="10"/>
      <c r="BC11" s="10"/>
      <c r="BD11" s="10"/>
      <c r="BE11" s="10"/>
      <c r="BF11" s="11"/>
      <c r="BG11" s="21" t="str">
        <f>IF(COUNTIF([1]回答表!F19,"*")&gt;0,[1]回答表!F19,"")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IF([1]回答表!R43="●","●","")</f>
        <v/>
      </c>
      <c r="E24" s="80"/>
      <c r="F24" s="80"/>
      <c r="G24" s="80"/>
      <c r="H24" s="80"/>
      <c r="I24" s="80"/>
      <c r="J24" s="81"/>
      <c r="K24" s="79" t="str">
        <f>IF([1]回答表!R44="●","●","")</f>
        <v/>
      </c>
      <c r="L24" s="80"/>
      <c r="M24" s="80"/>
      <c r="N24" s="80"/>
      <c r="O24" s="80"/>
      <c r="P24" s="80"/>
      <c r="Q24" s="81"/>
      <c r="R24" s="79" t="str">
        <f>IF([1]回答表!R45="●","●","")</f>
        <v/>
      </c>
      <c r="S24" s="80"/>
      <c r="T24" s="80"/>
      <c r="U24" s="80"/>
      <c r="V24" s="80"/>
      <c r="W24" s="80"/>
      <c r="X24" s="81"/>
      <c r="Y24" s="79" t="str">
        <f>IF([1]回答表!R46="●","●","")</f>
        <v/>
      </c>
      <c r="Z24" s="80"/>
      <c r="AA24" s="80"/>
      <c r="AB24" s="80"/>
      <c r="AC24" s="80"/>
      <c r="AD24" s="80"/>
      <c r="AE24" s="81"/>
      <c r="AF24" s="79" t="str">
        <f>IF([1]回答表!R47="●","●","")</f>
        <v/>
      </c>
      <c r="AG24" s="80"/>
      <c r="AH24" s="80"/>
      <c r="AI24" s="80"/>
      <c r="AJ24" s="80"/>
      <c r="AK24" s="80"/>
      <c r="AL24" s="81"/>
      <c r="AM24" s="79" t="str">
        <f>IF([1]回答表!R48="●","●","")</f>
        <v/>
      </c>
      <c r="AN24" s="80"/>
      <c r="AO24" s="80"/>
      <c r="AP24" s="80"/>
      <c r="AQ24" s="80"/>
      <c r="AR24" s="80"/>
      <c r="AS24" s="81"/>
      <c r="AT24" s="79" t="str">
        <f>IF([1]回答表!R49="●","●","")</f>
        <v/>
      </c>
      <c r="AU24" s="80"/>
      <c r="AV24" s="80"/>
      <c r="AW24" s="80"/>
      <c r="AX24" s="80"/>
      <c r="AY24" s="80"/>
      <c r="AZ24" s="81"/>
      <c r="BA24" s="68"/>
      <c r="BB24" s="82" t="str">
        <f>IF([1]回答表!R50="●","●","")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IF([1]回答表!X43="●","●","")</f>
        <v/>
      </c>
      <c r="O36" s="131"/>
      <c r="P36" s="131"/>
      <c r="Q36" s="132"/>
      <c r="R36" s="119"/>
      <c r="S36" s="119"/>
      <c r="T36" s="119"/>
      <c r="U36" s="133" t="str">
        <f>IF([1]回答表!X43="●",[1]回答表!B59,IF([1]回答表!AA43="●",[1]回答表!B79,""))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IF([1]回答表!X43="●",[1]回答表!S65,IF([1]回答表!AA43="●",[1]回答表!S85,""))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IF([1]回答表!X43="●",[1]回答表!G65,IF([1]回答表!AA43="●",[1]回答表!G85,""))</f>
        <v/>
      </c>
      <c r="AN38" s="83"/>
      <c r="AO38" s="83"/>
      <c r="AP38" s="83"/>
      <c r="AQ38" s="83"/>
      <c r="AR38" s="83"/>
      <c r="AS38" s="83"/>
      <c r="AT38" s="153"/>
      <c r="AU38" s="82" t="str">
        <f>IF([1]回答表!X43="●",[1]回答表!G66,IF([1]回答表!AA43="●",[1]回答表!G86,""))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IF([1]回答表!X43="●",[1]回答表!V65,IF([1]回答表!AA43="●",[1]回答表!V85,""))</f>
        <v/>
      </c>
      <c r="BG39" s="16"/>
      <c r="BH39" s="16"/>
      <c r="BI39" s="17"/>
      <c r="BJ39" s="150" t="str">
        <f>IF([1]回答表!X43="●",[1]回答表!V66,IF([1]回答表!AA43="●",[1]回答表!V86,""))</f>
        <v/>
      </c>
      <c r="BK39" s="16"/>
      <c r="BL39" s="16"/>
      <c r="BM39" s="17"/>
      <c r="BN39" s="150" t="str">
        <f>IF([1]回答表!X43="●",[1]回答表!V67,IF([1]回答表!AA43="●",[1]回答表!V87,""))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IF([1]回答表!X43="●",[1]回答表!O71,IF([1]回答表!AA43="●",[1]回答表!O91,""))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IF([1]回答表!X43="●",[1]回答表!O72,IF([1]回答表!AA43="●",[1]回答表!O92,""))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IF([1]回答表!AA43="●","●","")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IF([1]回答表!X43="●",[1]回答表!O73,IF([1]回答表!AA43="●",[1]回答表!O93,""))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IF([1]回答表!X43="●",[1]回答表!O74,IF([1]回答表!AA43="●",[1]回答表!O94,""))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IF([1]回答表!X43="●",[1]回答表!AG71,IF([1]回答表!AA43="●",[1]回答表!AG91,""))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IF([1]回答表!X43="●",[1]回答表!AG72,IF([1]回答表!AA43="●",[1]回答表!AG92,""))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IF([1]回答表!AD43="●","●","")</f>
        <v/>
      </c>
      <c r="O51" s="131"/>
      <c r="P51" s="131"/>
      <c r="Q51" s="132"/>
      <c r="R51" s="119"/>
      <c r="S51" s="119"/>
      <c r="T51" s="119"/>
      <c r="U51" s="133" t="str">
        <f>IF([1]回答表!AD43="●",[1]回答表!B99,"")</f>
        <v/>
      </c>
      <c r="V51" s="134"/>
      <c r="W51" s="134"/>
      <c r="X51" s="134"/>
      <c r="Y51" s="134"/>
      <c r="Z51" s="134"/>
      <c r="AA51" s="134"/>
      <c r="AB51" s="134"/>
      <c r="AC51" s="134"/>
      <c r="AD51" s="134"/>
      <c r="AE51" s="134"/>
      <c r="AF51" s="134"/>
      <c r="AG51" s="134"/>
      <c r="AH51" s="134"/>
      <c r="AI51" s="134"/>
      <c r="AJ51" s="135"/>
      <c r="AK51" s="183"/>
      <c r="AL51" s="183"/>
      <c r="AM51" s="133" t="str">
        <f>IF([1]回答表!AD43="●",[1]回答表!B104,"")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IF([1]回答表!X44="●","●","")</f>
        <v/>
      </c>
      <c r="O62" s="131"/>
      <c r="P62" s="131"/>
      <c r="Q62" s="132"/>
      <c r="R62" s="119"/>
      <c r="S62" s="119"/>
      <c r="T62" s="119"/>
      <c r="U62" s="133" t="str">
        <f>IF([1]回答表!X44="●",[1]回答表!B115,IF([1]回答表!AA44="●",[1]回答表!B127,""))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IF([1]回答表!X44="●",[1]回答表!S121,IF([1]回答表!AA44="●",[1]回答表!S133,""))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IF([1]回答表!X44="●",[1]回答表!J121,IF([1]回答表!AA44="●",[1]回答表!J133,""))</f>
        <v/>
      </c>
      <c r="AN65" s="83"/>
      <c r="AO65" s="83"/>
      <c r="AP65" s="83"/>
      <c r="AQ65" s="83"/>
      <c r="AR65" s="83"/>
      <c r="AS65" s="83"/>
      <c r="AT65" s="153"/>
      <c r="AU65" s="82" t="str">
        <f>IF([1]回答表!X44="●",[1]回答表!J122,IF([1]回答表!AA44="●",[1]回答表!J134,""))</f>
        <v/>
      </c>
      <c r="AV65" s="83"/>
      <c r="AW65" s="83"/>
      <c r="AX65" s="83"/>
      <c r="AY65" s="83"/>
      <c r="AZ65" s="83"/>
      <c r="BA65" s="83"/>
      <c r="BB65" s="153"/>
      <c r="BC65" s="120"/>
      <c r="BD65" s="109"/>
      <c r="BE65" s="109"/>
      <c r="BF65" s="150" t="str">
        <f>IF([1]回答表!X44="●",[1]回答表!V121,IF([1]回答表!AA44="●",[1]回答表!V133,""))</f>
        <v/>
      </c>
      <c r="BG65" s="151"/>
      <c r="BH65" s="151"/>
      <c r="BI65" s="151"/>
      <c r="BJ65" s="150" t="str">
        <f>IF([1]回答表!X44="●",[1]回答表!V122,IF([1]回答表!AA44="●",[1]回答表!V134,""))</f>
        <v/>
      </c>
      <c r="BK65" s="151"/>
      <c r="BL65" s="151"/>
      <c r="BM65" s="151"/>
      <c r="BN65" s="150" t="str">
        <f>IF([1]回答表!X44="●",[1]回答表!V123,IF([1]回答表!AA44="●",[1]回答表!V135,""))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IF([1]回答表!AA44="●","●","")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IF([1]回答表!AD44="●","●","")</f>
        <v/>
      </c>
      <c r="O74" s="131"/>
      <c r="P74" s="131"/>
      <c r="Q74" s="132"/>
      <c r="R74" s="119"/>
      <c r="S74" s="119"/>
      <c r="T74" s="119"/>
      <c r="U74" s="133" t="str">
        <f>IF([1]回答表!AD44="●",[1]回答表!B140,"")</f>
        <v/>
      </c>
      <c r="V74" s="134"/>
      <c r="W74" s="134"/>
      <c r="X74" s="134"/>
      <c r="Y74" s="134"/>
      <c r="Z74" s="134"/>
      <c r="AA74" s="134"/>
      <c r="AB74" s="134"/>
      <c r="AC74" s="134"/>
      <c r="AD74" s="134"/>
      <c r="AE74" s="134"/>
      <c r="AF74" s="134"/>
      <c r="AG74" s="134"/>
      <c r="AH74" s="134"/>
      <c r="AI74" s="134"/>
      <c r="AJ74" s="135"/>
      <c r="AK74" s="183"/>
      <c r="AL74" s="183"/>
      <c r="AM74" s="133" t="str">
        <f>IF([1]回答表!AD44="●",[1]回答表!B146,"")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IF([1]回答表!F17="水道事業",IF([1]回答表!X45="●","●",""),"")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IF([1]回答表!F17="水道事業",IF([1]回答表!X45="●",[1]回答表!B158,IF([1]回答表!AA45="●",[1]回答表!B223,"")),"")</f>
        <v/>
      </c>
      <c r="AN86" s="201"/>
      <c r="AO86" s="201"/>
      <c r="AP86" s="201"/>
      <c r="AQ86" s="201"/>
      <c r="AR86" s="201"/>
      <c r="AS86" s="201"/>
      <c r="AT86" s="201"/>
      <c r="AU86" s="201"/>
      <c r="AV86" s="201"/>
      <c r="AW86" s="201"/>
      <c r="AX86" s="201"/>
      <c r="AY86" s="201"/>
      <c r="AZ86" s="201"/>
      <c r="BA86" s="201"/>
      <c r="BB86" s="201"/>
      <c r="BC86" s="202"/>
      <c r="BD86" s="109"/>
      <c r="BE86" s="109"/>
      <c r="BF86" s="138" t="str">
        <f>IF([1]回答表!F17="水道事業",IF([1]回答表!X45="●",[1]回答表!B212,IF([1]回答表!AA45="●",[1]回答表!B278,"")),"")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IF([1]回答表!F17="水道事業",IF([1]回答表!X45="●",[1]回答表!J166,IF([1]回答表!AA45="●",[1]回答表!J231,"")),"")</f>
        <v/>
      </c>
      <c r="V88" s="83"/>
      <c r="W88" s="83"/>
      <c r="X88" s="83"/>
      <c r="Y88" s="83"/>
      <c r="Z88" s="83"/>
      <c r="AA88" s="83"/>
      <c r="AB88" s="153"/>
      <c r="AC88" s="82" t="str">
        <f>IF([1]回答表!F17="水道事業",IF([1]回答表!X45="●",[1]回答表!J173,IF([1]回答表!AA45="●",[1]回答表!J238,"")),"")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IF([1]回答表!F17="水道事業",IF([1]回答表!X45="●",[1]回答表!E212,IF([1]回答表!AA45="●",[1]回答表!E278,"")),"")</f>
        <v/>
      </c>
      <c r="BG89" s="151"/>
      <c r="BH89" s="151"/>
      <c r="BI89" s="151"/>
      <c r="BJ89" s="150" t="str">
        <f>IF([1]回答表!F17="水道事業",IF([1]回答表!X45="●",[1]回答表!E213,IF([1]回答表!AA45="●",[1]回答表!E279,"")),"")</f>
        <v/>
      </c>
      <c r="BK89" s="151"/>
      <c r="BL89" s="151"/>
      <c r="BM89" s="151"/>
      <c r="BN89" s="150" t="str">
        <f>IF([1]回答表!F17="水道事業",IF([1]回答表!X45="●",[1]回答表!E214,IF([1]回答表!AA45="●",[1]回答表!E280,"")),"")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IF([1]回答表!F17="水道事業",IF([1]回答表!AA45="●","●",""),"")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IF([1]回答表!F17="水道事業",IF([1]回答表!X45="●",[1]回答表!J176,IF([1]回答表!AA45="●",[1]回答表!J241,"")),"")</f>
        <v/>
      </c>
      <c r="V93" s="83"/>
      <c r="W93" s="83"/>
      <c r="X93" s="83"/>
      <c r="Y93" s="83"/>
      <c r="Z93" s="83"/>
      <c r="AA93" s="83"/>
      <c r="AB93" s="153"/>
      <c r="AC93" s="82" t="str">
        <f>IF([1]回答表!F17="水道事業",IF([1]回答表!X45="●",[1]回答表!J180,IF([1]回答表!AA45="●",[1]回答表!J245,"")),"")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IF([1]回答表!F17="水道事業",IF([1]回答表!AD45="●","●",""),"")</f>
        <v/>
      </c>
      <c r="O98" s="131"/>
      <c r="P98" s="131"/>
      <c r="Q98" s="132"/>
      <c r="R98" s="119"/>
      <c r="S98" s="119"/>
      <c r="T98" s="119"/>
      <c r="U98" s="133" t="str">
        <f>IF([1]回答表!F17="水道事業",IF([1]回答表!AD45="●",[1]回答表!B289,""),"")</f>
        <v/>
      </c>
      <c r="V98" s="134"/>
      <c r="W98" s="134"/>
      <c r="X98" s="134"/>
      <c r="Y98" s="134"/>
      <c r="Z98" s="134"/>
      <c r="AA98" s="134"/>
      <c r="AB98" s="134"/>
      <c r="AC98" s="134"/>
      <c r="AD98" s="134"/>
      <c r="AE98" s="134"/>
      <c r="AF98" s="134"/>
      <c r="AG98" s="134"/>
      <c r="AH98" s="134"/>
      <c r="AI98" s="134"/>
      <c r="AJ98" s="135"/>
      <c r="AK98" s="183"/>
      <c r="AL98" s="183"/>
      <c r="AM98" s="133" t="str">
        <f>IF([1]回答表!F17="水道事業",IF([1]回答表!AD45="●",[1]回答表!B295,""),"")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IF([1]回答表!F17="簡易水道事業",IF([1]回答表!X45="●",[1]回答表!B158,IF([1]回答表!AA45="●",[1]回答表!B223,"")),"")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IF([1]回答表!F17="簡易水道事業",IF([1]回答表!X45="●",[1]回答表!B212,IF([1]回答表!AA45="●",[1]回答表!B278,"")),"")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IF([1]回答表!F17="簡易水道事業",IF([1]回答表!X45="●","●",""),"")</f>
        <v/>
      </c>
      <c r="O112" s="131"/>
      <c r="P112" s="131"/>
      <c r="Q112" s="132"/>
      <c r="R112" s="119"/>
      <c r="S112" s="119"/>
      <c r="T112" s="119"/>
      <c r="U112" s="82" t="str">
        <f>IF([1]回答表!F17="簡易水道事業",IF([1]回答表!X45="●",[1]回答表!Y185,IF([1]回答表!AA45="●",[1]回答表!Y251,"")),"")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IF([1]回答表!F17="簡易水道事業",IF([1]回答表!X45="●",[1]回答表!E212,IF([1]回答表!AA45="●",[1]回答表!E278,"")),"")</f>
        <v/>
      </c>
      <c r="BG113" s="151"/>
      <c r="BH113" s="151"/>
      <c r="BI113" s="151"/>
      <c r="BJ113" s="150" t="str">
        <f>IF([1]回答表!F17="簡易水道事業",IF([1]回答表!X45="●",[1]回答表!E213,IF([1]回答表!AA45="●",[1]回答表!E279,"")),"")</f>
        <v/>
      </c>
      <c r="BK113" s="151"/>
      <c r="BL113" s="151"/>
      <c r="BM113" s="151"/>
      <c r="BN113" s="150" t="str">
        <f>IF([1]回答表!F17="簡易水道事業",IF([1]回答表!X45="●",[1]回答表!E214,IF([1]回答表!AA45="●",[1]回答表!E280,"")),"")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IF([1]回答表!F17="簡易水道事業",IF([1]回答表!X45="●",[1]回答表!Y186,IF([1]回答表!AA45="●",[1]回答表!Y252,"")),"")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IF([1]回答表!F17="簡易水道事業",IF([1]回答表!AA45="●","●",""),"")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IF([1]回答表!F17="簡易水道事業",IF([1]回答表!X45="●",[1]回答表!Y187,IF([1]回答表!AA45="●",[1]回答表!Y253,"")),"")</f>
        <v/>
      </c>
      <c r="V122" s="83"/>
      <c r="W122" s="83"/>
      <c r="X122" s="83"/>
      <c r="Y122" s="83"/>
      <c r="Z122" s="83"/>
      <c r="AA122" s="83"/>
      <c r="AB122" s="83"/>
      <c r="AC122" s="83"/>
      <c r="AD122" s="83"/>
      <c r="AE122" s="83"/>
      <c r="AF122" s="83"/>
      <c r="AG122" s="83"/>
      <c r="AH122" s="83"/>
      <c r="AI122" s="83"/>
      <c r="AJ122" s="153"/>
      <c r="AK122" s="68"/>
      <c r="AL122" s="68"/>
      <c r="AM122" s="233" t="str">
        <f>IF([1]回答表!F17="簡易水道事業",IF([1]回答表!X45="●",[1]回答表!Y189,IF([1]回答表!AA45="●",[1]回答表!Y255,"")),"")</f>
        <v/>
      </c>
      <c r="AN122" s="233"/>
      <c r="AO122" s="233"/>
      <c r="AP122" s="233"/>
      <c r="AQ122" s="233"/>
      <c r="AR122" s="233"/>
      <c r="AS122" s="233" t="str">
        <f>IF([1]回答表!F17="簡易水道事業",IF([1]回答表!X45="●",[1]回答表!Y190,IF([1]回答表!AA45="●",[1]回答表!Y256,"")),"")</f>
        <v/>
      </c>
      <c r="AT122" s="233"/>
      <c r="AU122" s="233"/>
      <c r="AV122" s="233"/>
      <c r="AW122" s="233"/>
      <c r="AX122" s="233"/>
      <c r="AY122" s="233" t="str">
        <f>IF([1]回答表!F17="簡易水道事業",IF([1]回答表!X45="●",[1]回答表!Y191,IF([1]回答表!AA45="●",[1]回答表!Y257,"")),"")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IF([1]回答表!F17="簡易水道事業",IF([1]回答表!AD45="●","●",""),"")</f>
        <v/>
      </c>
      <c r="O127" s="131"/>
      <c r="P127" s="131"/>
      <c r="Q127" s="132"/>
      <c r="R127" s="119"/>
      <c r="S127" s="119"/>
      <c r="T127" s="119"/>
      <c r="U127" s="133" t="str">
        <f>IF([1]回答表!F17="簡易水道事業",IF([1]回答表!AD45="●",[1]回答表!B289,""),"")</f>
        <v/>
      </c>
      <c r="V127" s="134"/>
      <c r="W127" s="134"/>
      <c r="X127" s="134"/>
      <c r="Y127" s="134"/>
      <c r="Z127" s="134"/>
      <c r="AA127" s="134"/>
      <c r="AB127" s="134"/>
      <c r="AC127" s="134"/>
      <c r="AD127" s="134"/>
      <c r="AE127" s="134"/>
      <c r="AF127" s="134"/>
      <c r="AG127" s="134"/>
      <c r="AH127" s="134"/>
      <c r="AI127" s="134"/>
      <c r="AJ127" s="135"/>
      <c r="AK127" s="183"/>
      <c r="AL127" s="183"/>
      <c r="AM127" s="133" t="str">
        <f>IF([1]回答表!F17="簡易水道事業",IF([1]回答表!AD45="●",[1]回答表!B295,""),"")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IF([1]回答表!F17="下水道事業",IF([1]回答表!X45="●","●",""),"")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IF([1]回答表!F17="下水道事業",IF([1]回答表!X45="●",[1]回答表!B158,IF([1]回答表!AA45="●",[1]回答表!B223,"")),"")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IF([1]回答表!F17="下水道事業",IF([1]回答表!X45="●",[1]回答表!B212,IF([1]回答表!AA45="●",[1]回答表!B278,"")),"")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IF([1]回答表!F17="下水道事業",IF([1]回答表!X45="●",[1]回答表!Y193,IF([1]回答表!AA45="●",[1]回答表!Y259,"")),"")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IF([1]回答表!F17="下水道事業",IF([1]回答表!X45="●",[1]回答表!E212,IF([1]回答表!AA45="●",[1]回答表!E278,"")),"")</f>
        <v/>
      </c>
      <c r="BG142" s="151"/>
      <c r="BH142" s="151"/>
      <c r="BI142" s="151"/>
      <c r="BJ142" s="150" t="str">
        <f>IF([1]回答表!F17="下水道事業",IF([1]回答表!X45="●",[1]回答表!E213,IF([1]回答表!AA45="●",[1]回答表!E279,"")),"")</f>
        <v/>
      </c>
      <c r="BK142" s="151"/>
      <c r="BL142" s="151"/>
      <c r="BM142" s="151"/>
      <c r="BN142" s="150" t="str">
        <f>IF([1]回答表!F17="下水道事業",IF([1]回答表!X45="●",[1]回答表!E214,IF([1]回答表!AA45="●",[1]回答表!E280,"")),"")</f>
        <v/>
      </c>
      <c r="BO142" s="151"/>
      <c r="BP142" s="151"/>
      <c r="BQ142" s="152"/>
      <c r="BR142" s="112"/>
      <c r="BX142" s="200" t="str">
        <f>IF([1]回答表!AQ20="下水道事業",IF([1]回答表!BI48="○",[1]回答表!AM161,IF([1]回答表!BL48="○",[1]回答表!AM226,"")),"")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IF([1]回答表!F17="下水道事業",IF([1]回答表!X45="●",[1]回答表!Y195,IF([1]回答表!AA45="●",[1]回答表!Y261,"")),"")</f>
        <v/>
      </c>
      <c r="V147" s="83"/>
      <c r="W147" s="83"/>
      <c r="X147" s="83"/>
      <c r="Y147" s="83"/>
      <c r="Z147" s="83"/>
      <c r="AA147" s="83"/>
      <c r="AB147" s="153"/>
      <c r="AC147" s="82" t="str">
        <f>IF([1]回答表!F17="下水道事業",IF([1]回答表!X45="●",[1]回答表!Y196,IF([1]回答表!AA45="●",[1]回答表!Y262,"")),"")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IF([1]回答表!F17="下水道事業",IF([1]回答表!X45="●",[1]回答表!Y198,IF([1]回答表!AA45="●",[1]回答表!Y264,"")),"")</f>
        <v/>
      </c>
      <c r="V153" s="83"/>
      <c r="W153" s="83"/>
      <c r="X153" s="83"/>
      <c r="Y153" s="83"/>
      <c r="Z153" s="83"/>
      <c r="AA153" s="83"/>
      <c r="AB153" s="153"/>
      <c r="AC153" s="82" t="str">
        <f>IF([1]回答表!F17="下水道事業",IF([1]回答表!X45="●",[1]回答表!Y199,IF([1]回答表!AA45="●",[1]回答表!Y265,"")),"")</f>
        <v/>
      </c>
      <c r="AD153" s="83"/>
      <c r="AE153" s="83"/>
      <c r="AF153" s="83"/>
      <c r="AG153" s="83"/>
      <c r="AH153" s="83"/>
      <c r="AI153" s="83"/>
      <c r="AJ153" s="153"/>
      <c r="AK153" s="82" t="str">
        <f>IF([1]回答表!F17="下水道事業",IF([1]回答表!X45="●",[1]回答表!Y200,IF([1]回答表!AA45="●",[1]回答表!Y266,"")),"")</f>
        <v/>
      </c>
      <c r="AL153" s="83"/>
      <c r="AM153" s="83"/>
      <c r="AN153" s="83"/>
      <c r="AO153" s="83"/>
      <c r="AP153" s="83"/>
      <c r="AQ153" s="83"/>
      <c r="AR153" s="153"/>
      <c r="AS153" s="82" t="str">
        <f>IF([1]回答表!F17="下水道事業",IF([1]回答表!X45="●",[1]回答表!Y201,IF([1]回答表!AA45="●",[1]回答表!Y267,"")),"")</f>
        <v/>
      </c>
      <c r="AT153" s="83"/>
      <c r="AU153" s="83"/>
      <c r="AV153" s="83"/>
      <c r="AW153" s="83"/>
      <c r="AX153" s="83"/>
      <c r="AY153" s="83"/>
      <c r="AZ153" s="153"/>
      <c r="BA153" s="82" t="str">
        <f>IF([1]回答表!F17="下水道事業",IF([1]回答表!X45="●",[1]回答表!Y202,IF([1]回答表!AA45="●",[1]回答表!Y268,"")),"")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IF([1]回答表!F17="下水道事業",IF([1]回答表!AA45="●","●",""),"")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IF([1]回答表!F17="下水道事業",IF([1]回答表!X45="●",[1]回答表!Y207,IF([1]回答表!AA45="●",[1]回答表!Y273,"")),"")</f>
        <v/>
      </c>
      <c r="V159" s="83"/>
      <c r="W159" s="83"/>
      <c r="X159" s="83"/>
      <c r="Y159" s="83"/>
      <c r="Z159" s="83"/>
      <c r="AA159" s="83"/>
      <c r="AB159" s="153"/>
      <c r="AC159" s="82" t="str">
        <f>IF([1]回答表!F17="下水道事業",IF([1]回答表!X45="●",[1]回答表!Y208,IF([1]回答表!AA45="●",[1]回答表!Y274,"")),"")</f>
        <v/>
      </c>
      <c r="AD159" s="83"/>
      <c r="AE159" s="83"/>
      <c r="AF159" s="83"/>
      <c r="AG159" s="83"/>
      <c r="AH159" s="83"/>
      <c r="AI159" s="83"/>
      <c r="AJ159" s="153"/>
      <c r="AK159" s="82" t="str">
        <f>IF([1]回答表!F17="下水道事業",IF([1]回答表!X45="●",[1]回答表!Y209,IF([1]回答表!AA45="●",[1]回答表!Y275,"")),"")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IF([1]回答表!F17="下水道事業",IF([1]回答表!AD45="●","●",""),"")</f>
        <v/>
      </c>
      <c r="O164" s="131"/>
      <c r="P164" s="131"/>
      <c r="Q164" s="132"/>
      <c r="R164" s="119"/>
      <c r="S164" s="119"/>
      <c r="T164" s="119"/>
      <c r="U164" s="133" t="str">
        <f>IF([1]回答表!F17="下水道事業",IF([1]回答表!AD45="●",[1]回答表!B289,""),"")</f>
        <v/>
      </c>
      <c r="V164" s="134"/>
      <c r="W164" s="134"/>
      <c r="X164" s="134"/>
      <c r="Y164" s="134"/>
      <c r="Z164" s="134"/>
      <c r="AA164" s="134"/>
      <c r="AB164" s="134"/>
      <c r="AC164" s="134"/>
      <c r="AD164" s="134"/>
      <c r="AE164" s="134"/>
      <c r="AF164" s="134"/>
      <c r="AG164" s="134"/>
      <c r="AH164" s="134"/>
      <c r="AI164" s="134"/>
      <c r="AJ164" s="135"/>
      <c r="AK164" s="183"/>
      <c r="AL164" s="183"/>
      <c r="AM164" s="133" t="str">
        <f>IF([1]回答表!F17="下水道事業",IF([1]回答表!AD45="●",[1]回答表!B295,""),"")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IF([1]回答表!BD17="●",IF([1]回答表!X45="●","●",""),"")</f>
        <v/>
      </c>
      <c r="O176" s="131"/>
      <c r="P176" s="131"/>
      <c r="Q176" s="132"/>
      <c r="R176" s="119"/>
      <c r="S176" s="119"/>
      <c r="T176" s="119"/>
      <c r="U176" s="133" t="str">
        <f>IF([1]回答表!BD17="●",IF([1]回答表!X45="●",[1]回答表!B158,IF([1]回答表!AA45="●",[1]回答表!B223,"")),"")</f>
        <v/>
      </c>
      <c r="V176" s="134"/>
      <c r="W176" s="134"/>
      <c r="X176" s="134"/>
      <c r="Y176" s="134"/>
      <c r="Z176" s="134"/>
      <c r="AA176" s="134"/>
      <c r="AB176" s="134"/>
      <c r="AC176" s="134"/>
      <c r="AD176" s="134"/>
      <c r="AE176" s="134"/>
      <c r="AF176" s="134"/>
      <c r="AG176" s="134"/>
      <c r="AH176" s="134"/>
      <c r="AI176" s="134"/>
      <c r="AJ176" s="135"/>
      <c r="AK176" s="136"/>
      <c r="AL176" s="136"/>
      <c r="AM176" s="138" t="str">
        <f>IF([1]回答表!BD17="●",IF([1]回答表!X45="●",[1]回答表!B212,IF([1]回答表!AA45="●",[1]回答表!B278,"")),"")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IF([1]回答表!BD17="●",IF([1]回答表!X45="●",[1]回答表!E212,IF([1]回答表!AA45="●",[1]回答表!E278,"")),"")</f>
        <v/>
      </c>
      <c r="AN179" s="151"/>
      <c r="AO179" s="151"/>
      <c r="AP179" s="151"/>
      <c r="AQ179" s="150" t="str">
        <f>IF([1]回答表!BD17="●",IF([1]回答表!X45="●",[1]回答表!E213,IF([1]回答表!AA45="●",[1]回答表!E279,"")),"")</f>
        <v/>
      </c>
      <c r="AR179" s="151"/>
      <c r="AS179" s="151"/>
      <c r="AT179" s="151"/>
      <c r="AU179" s="150" t="str">
        <f>IF([1]回答表!BD17="●",IF([1]回答表!X45="●",[1]回答表!E214,IF([1]回答表!AA45="●",[1]回答表!E280,"")),"")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IF([1]回答表!BD17="●",IF([1]回答表!AA45="●","●",""),"")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IF([1]回答表!BD17="●",IF([1]回答表!AD45="●","●",""),"")</f>
        <v/>
      </c>
      <c r="O188" s="131"/>
      <c r="P188" s="131"/>
      <c r="Q188" s="132"/>
      <c r="R188" s="119"/>
      <c r="S188" s="119"/>
      <c r="T188" s="119"/>
      <c r="U188" s="133" t="str">
        <f>IF([1]回答表!BD17="●",IF([1]回答表!AD45="●",[1]回答表!B289,""),"")</f>
        <v/>
      </c>
      <c r="V188" s="134"/>
      <c r="W188" s="134"/>
      <c r="X188" s="134"/>
      <c r="Y188" s="134"/>
      <c r="Z188" s="134"/>
      <c r="AA188" s="134"/>
      <c r="AB188" s="134"/>
      <c r="AC188" s="134"/>
      <c r="AD188" s="134"/>
      <c r="AE188" s="134"/>
      <c r="AF188" s="134"/>
      <c r="AG188" s="134"/>
      <c r="AH188" s="134"/>
      <c r="AI188" s="134"/>
      <c r="AJ188" s="135"/>
      <c r="AK188" s="183"/>
      <c r="AL188" s="183"/>
      <c r="AM188" s="133" t="str">
        <f>IF([1]回答表!BD17="●",IF([1]回答表!AD45="●",[1]回答表!B295,""),"")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IF([1]回答表!X46="●","●","")</f>
        <v/>
      </c>
      <c r="O200" s="131"/>
      <c r="P200" s="131"/>
      <c r="Q200" s="132"/>
      <c r="R200" s="119"/>
      <c r="S200" s="119"/>
      <c r="T200" s="119"/>
      <c r="U200" s="133" t="str">
        <f>IF([1]回答表!X46="●",[1]回答表!B307,IF([1]回答表!AA46="●",[1]回答表!B324,""))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IF([1]回答表!X46="●",[1]回答表!U313,IF([1]回答表!AA46="●",[1]回答表!U330,""))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IF([1]回答表!X46="●",[1]回答表!G313,IF([1]回答表!AA46="●",[1]回答表!G330,""))</f>
        <v/>
      </c>
      <c r="AN203" s="83"/>
      <c r="AO203" s="83"/>
      <c r="AP203" s="83"/>
      <c r="AQ203" s="83"/>
      <c r="AR203" s="83"/>
      <c r="AS203" s="83"/>
      <c r="AT203" s="153"/>
      <c r="AU203" s="82" t="str">
        <f>IF([1]回答表!X46="●",[1]回答表!G314,IF([1]回答表!AA46="●",[1]回答表!G331,""))</f>
        <v/>
      </c>
      <c r="AV203" s="83"/>
      <c r="AW203" s="83"/>
      <c r="AX203" s="83"/>
      <c r="AY203" s="83"/>
      <c r="AZ203" s="83"/>
      <c r="BA203" s="83"/>
      <c r="BB203" s="153"/>
      <c r="BC203" s="120"/>
      <c r="BD203" s="109"/>
      <c r="BE203" s="109"/>
      <c r="BF203" s="150" t="str">
        <f>IF([1]回答表!X46="●",[1]回答表!X313,IF([1]回答表!AA46="●",[1]回答表!X330,""))</f>
        <v/>
      </c>
      <c r="BG203" s="151"/>
      <c r="BH203" s="151"/>
      <c r="BI203" s="151"/>
      <c r="BJ203" s="150" t="str">
        <f>IF([1]回答表!X46="●",[1]回答表!X314,IF([1]回答表!AA46="●",[1]回答表!X331,""))</f>
        <v/>
      </c>
      <c r="BK203" s="151"/>
      <c r="BL203" s="151"/>
      <c r="BM203" s="152"/>
      <c r="BN203" s="150" t="str">
        <f>IF([1]回答表!X46="●",[1]回答表!X315,IF([1]回答表!AA46="●",[1]回答表!X332,""))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IF([1]回答表!AA46="●","●","")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IF([1]回答表!AD46="●","●","")</f>
        <v/>
      </c>
      <c r="O212" s="131"/>
      <c r="P212" s="131"/>
      <c r="Q212" s="132"/>
      <c r="R212" s="119"/>
      <c r="S212" s="119"/>
      <c r="T212" s="119"/>
      <c r="U212" s="133" t="str">
        <f>IF([1]回答表!AD46="●",[1]回答表!B337,"")</f>
        <v/>
      </c>
      <c r="V212" s="134"/>
      <c r="W212" s="134"/>
      <c r="X212" s="134"/>
      <c r="Y212" s="134"/>
      <c r="Z212" s="134"/>
      <c r="AA212" s="134"/>
      <c r="AB212" s="134"/>
      <c r="AC212" s="134"/>
      <c r="AD212" s="134"/>
      <c r="AE212" s="134"/>
      <c r="AF212" s="134"/>
      <c r="AG212" s="134"/>
      <c r="AH212" s="134"/>
      <c r="AI212" s="134"/>
      <c r="AJ212" s="135"/>
      <c r="AK212" s="259"/>
      <c r="AL212" s="259"/>
      <c r="AM212" s="133" t="str">
        <f>IF([1]回答表!AD46="●",[1]回答表!B343,"")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IF([1]回答表!X47="●","●","")</f>
        <v/>
      </c>
      <c r="O224" s="131"/>
      <c r="P224" s="131"/>
      <c r="Q224" s="132"/>
      <c r="R224" s="119"/>
      <c r="S224" s="119"/>
      <c r="T224" s="119"/>
      <c r="U224" s="133" t="str">
        <f>IF([1]回答表!X47="●",[1]回答表!B356,IF([1]回答表!AA47="●",[1]回答表!B379,""))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IF([1]回答表!X47="●",[1]回答表!B362,"")</f>
        <v/>
      </c>
      <c r="AO224" s="263"/>
      <c r="AP224" s="263"/>
      <c r="AQ224" s="263"/>
      <c r="AR224" s="263"/>
      <c r="AS224" s="263"/>
      <c r="AT224" s="263"/>
      <c r="AU224" s="263"/>
      <c r="AV224" s="263"/>
      <c r="AW224" s="263"/>
      <c r="AX224" s="263"/>
      <c r="AY224" s="263"/>
      <c r="AZ224" s="263"/>
      <c r="BA224" s="263"/>
      <c r="BB224" s="264"/>
      <c r="BC224" s="120"/>
      <c r="BD224" s="109"/>
      <c r="BE224" s="109"/>
      <c r="BF224" s="138" t="str">
        <f>IF([1]回答表!X47="●",[1]回答表!B368,IF([1]回答表!AA47="●",[1]回答表!B385,""))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IF([1]回答表!X47="●",[1]回答表!E368,IF([1]回答表!AA47="●",[1]回答表!E385,""))</f>
        <v/>
      </c>
      <c r="BG227" s="151"/>
      <c r="BH227" s="151"/>
      <c r="BI227" s="151"/>
      <c r="BJ227" s="150" t="str">
        <f>IF([1]回答表!X47="●",[1]回答表!E369,IF([1]回答表!AA47="●",[1]回答表!E386,""))</f>
        <v/>
      </c>
      <c r="BK227" s="151"/>
      <c r="BL227" s="151"/>
      <c r="BM227" s="152"/>
      <c r="BN227" s="150" t="str">
        <f>IF([1]回答表!X47="●",[1]回答表!E370,IF([1]回答表!AA47="●",[1]回答表!E387,""))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IF([1]回答表!AA47="●","●","")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IF([1]回答表!AD47="●","●","")</f>
        <v/>
      </c>
      <c r="O236" s="131"/>
      <c r="P236" s="131"/>
      <c r="Q236" s="132"/>
      <c r="R236" s="119"/>
      <c r="S236" s="119"/>
      <c r="T236" s="119"/>
      <c r="U236" s="133" t="str">
        <f>IF([1]回答表!AD47="●",[1]回答表!B392,"")</f>
        <v/>
      </c>
      <c r="V236" s="134"/>
      <c r="W236" s="134"/>
      <c r="X236" s="134"/>
      <c r="Y236" s="134"/>
      <c r="Z236" s="134"/>
      <c r="AA236" s="134"/>
      <c r="AB236" s="134"/>
      <c r="AC236" s="134"/>
      <c r="AD236" s="134"/>
      <c r="AE236" s="134"/>
      <c r="AF236" s="134"/>
      <c r="AG236" s="134"/>
      <c r="AH236" s="134"/>
      <c r="AI236" s="134"/>
      <c r="AJ236" s="135"/>
      <c r="AK236" s="259"/>
      <c r="AL236" s="259"/>
      <c r="AM236" s="133" t="str">
        <f>IF([1]回答表!AD47="●",[1]回答表!B398,"")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IF([1]回答表!X48="●","●","")</f>
        <v/>
      </c>
      <c r="O248" s="131"/>
      <c r="P248" s="131"/>
      <c r="Q248" s="132"/>
      <c r="R248" s="119"/>
      <c r="S248" s="119"/>
      <c r="T248" s="119"/>
      <c r="U248" s="133" t="str">
        <f>IF([1]回答表!X48="●",[1]回答表!B411,IF([1]回答表!AA48="●",[1]回答表!B425,""))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IF([1]回答表!X48="●",[1]回答表!BC418,IF([1]回答表!AA48="●",[1]回答表!BC432,""))</f>
        <v/>
      </c>
      <c r="AR248" s="272"/>
      <c r="AS248" s="272"/>
      <c r="AT248" s="272"/>
      <c r="AU248" s="273" t="s">
        <v>73</v>
      </c>
      <c r="AV248" s="274"/>
      <c r="AW248" s="274"/>
      <c r="AX248" s="275"/>
      <c r="AY248" s="272" t="str">
        <f>IF([1]回答表!X48="●",[1]回答表!BC423,IF([1]回答表!AA48="●",[1]回答表!BC437,""))</f>
        <v/>
      </c>
      <c r="AZ248" s="272"/>
      <c r="BA248" s="272"/>
      <c r="BB248" s="272"/>
      <c r="BC248" s="120"/>
      <c r="BD248" s="109"/>
      <c r="BE248" s="109"/>
      <c r="BF248" s="138" t="str">
        <f>IF([1]回答表!X48="●",[1]回答表!S417,IF([1]回答表!AA48="●",[1]回答表!S431,""))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IF([1]回答表!X48="●",[1]回答表!BC419,IF([1]回答表!AA48="●",[1]回答表!BC433,""))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IF([1]回答表!X48="●",[1]回答表!V417,IF([1]回答表!AA48="●",[1]回答表!V431,""))</f>
        <v/>
      </c>
      <c r="BG251" s="151"/>
      <c r="BH251" s="151"/>
      <c r="BI251" s="151"/>
      <c r="BJ251" s="150" t="str">
        <f>IF([1]回答表!X48="●",[1]回答表!V418,IF([1]回答表!AA48="●",[1]回答表!V432,""))</f>
        <v/>
      </c>
      <c r="BK251" s="151"/>
      <c r="BL251" s="151"/>
      <c r="BM251" s="152"/>
      <c r="BN251" s="150" t="str">
        <f>IF([1]回答表!X48="●",[1]回答表!V419,IF([1]回答表!AA48="●",[1]回答表!V433,""))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IF([1]回答表!X48="●",[1]回答表!BC420,IF([1]回答表!AA48="●",[1]回答表!BC434,""))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IF([1]回答表!X48="●",[1]回答表!BC424,IF([1]回答表!AA48="●",[1]回答表!BC438,""))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IF([1]回答表!AA48="●","●","")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IF([1]回答表!X48="●",[1]回答表!BC421,IF([1]回答表!AA48="●",[1]回答表!BC435,""))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IF([1]回答表!X48="●",[1]回答表!BC422,IF([1]回答表!AA48="●",[1]回答表!BC436,""))</f>
        <v/>
      </c>
      <c r="AR256" s="272"/>
      <c r="AS256" s="272"/>
      <c r="AT256" s="272"/>
      <c r="AU256" s="224" t="s">
        <v>79</v>
      </c>
      <c r="AV256" s="225"/>
      <c r="AW256" s="225"/>
      <c r="AX256" s="226"/>
      <c r="AY256" s="282" t="str">
        <f>IF([1]回答表!X48="●",[1]回答表!BC425,IF([1]回答表!AA48="●",[1]回答表!BC439,""))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IF([1]回答表!AD48="●","●","")</f>
        <v/>
      </c>
      <c r="O260" s="131"/>
      <c r="P260" s="131"/>
      <c r="Q260" s="132"/>
      <c r="R260" s="119"/>
      <c r="S260" s="119"/>
      <c r="T260" s="119"/>
      <c r="U260" s="133" t="str">
        <f>IF([1]回答表!AD48="●",[1]回答表!B439,"")</f>
        <v/>
      </c>
      <c r="V260" s="134"/>
      <c r="W260" s="134"/>
      <c r="X260" s="134"/>
      <c r="Y260" s="134"/>
      <c r="Z260" s="134"/>
      <c r="AA260" s="134"/>
      <c r="AB260" s="134"/>
      <c r="AC260" s="134"/>
      <c r="AD260" s="134"/>
      <c r="AE260" s="134"/>
      <c r="AF260" s="134"/>
      <c r="AG260" s="134"/>
      <c r="AH260" s="134"/>
      <c r="AI260" s="134"/>
      <c r="AJ260" s="135"/>
      <c r="AK260" s="183"/>
      <c r="AL260" s="183"/>
      <c r="AM260" s="133" t="str">
        <f>IF([1]回答表!AD48="●",[1]回答表!B445,"")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IF([1]回答表!X49="●","●","")</f>
        <v/>
      </c>
      <c r="O271" s="131"/>
      <c r="P271" s="131"/>
      <c r="Q271" s="132"/>
      <c r="R271" s="119"/>
      <c r="S271" s="119"/>
      <c r="T271" s="119"/>
      <c r="U271" s="133" t="str">
        <f>IF([1]回答表!X49="●",[1]回答表!B458,IF([1]回答表!AA49="●",[1]回答表!B475,""))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IF([1]回答表!X49="●",[1]回答表!B468,IF([1]回答表!AA49="●",[1]回答表!B485,""))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IF([1]回答表!X49="●",[1]回答表!G464,IF([1]回答表!AA49="●",[1]回答表!G481,""))</f>
        <v/>
      </c>
      <c r="AN273" s="83"/>
      <c r="AO273" s="83"/>
      <c r="AP273" s="83"/>
      <c r="AQ273" s="83"/>
      <c r="AR273" s="83"/>
      <c r="AS273" s="83"/>
      <c r="AT273" s="153"/>
      <c r="AU273" s="82" t="str">
        <f>IF([1]回答表!X49="●",[1]回答表!G465,IF([1]回答表!AA49="●",[1]回答表!G482,""))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IF([1]回答表!X49="●",[1]回答表!E468,IF([1]回答表!AA49="●",[1]回答表!E485,""))</f>
        <v/>
      </c>
      <c r="BG274" s="151"/>
      <c r="BH274" s="151"/>
      <c r="BI274" s="151"/>
      <c r="BJ274" s="150" t="str">
        <f>IF([1]回答表!X49="●",[1]回答表!E469,IF([1]回答表!AA49="●",[1]回答表!E486,""))</f>
        <v/>
      </c>
      <c r="BK274" s="151"/>
      <c r="BL274" s="151"/>
      <c r="BM274" s="152"/>
      <c r="BN274" s="150" t="str">
        <f>IF([1]回答表!X49="●",[1]回答表!E470,IF([1]回答表!AA49="●",[1]回答表!E487,""))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IF([1]回答表!AA49="●","●","")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IF([1]回答表!AD49="●","●","")</f>
        <v/>
      </c>
      <c r="O283" s="131"/>
      <c r="P283" s="131"/>
      <c r="Q283" s="132"/>
      <c r="R283" s="119"/>
      <c r="S283" s="119"/>
      <c r="T283" s="119"/>
      <c r="U283" s="133" t="str">
        <f>IF([1]回答表!AD49="●",[1]回答表!B492,"")</f>
        <v/>
      </c>
      <c r="V283" s="134"/>
      <c r="W283" s="134"/>
      <c r="X283" s="134"/>
      <c r="Y283" s="134"/>
      <c r="Z283" s="134"/>
      <c r="AA283" s="134"/>
      <c r="AB283" s="134"/>
      <c r="AC283" s="134"/>
      <c r="AD283" s="134"/>
      <c r="AE283" s="134"/>
      <c r="AF283" s="134"/>
      <c r="AG283" s="134"/>
      <c r="AH283" s="134"/>
      <c r="AI283" s="134"/>
      <c r="AJ283" s="135"/>
      <c r="AK283" s="136"/>
      <c r="AL283" s="136"/>
      <c r="AM283" s="133" t="str">
        <f>IF([1]回答表!AD49="●",[1]回答表!B498,"")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IF([1]回答表!R50="●",[1]回答表!B511,"")</f>
        <v>水道料金の改定や施設の管理や運営方法、統廃合等の検討等を行っている最中で、抜本的な改革の方向性についての前段階にあると考えます。
また、現在の状況としては、地方での事業規模が大きいとは言えず、今後の広域化や業務委託等を視野に入れた検討が必要であると考えます。</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6749-DD22-4F2F-99C1-1DCB0038B441}">
  <sheetPr>
    <pageSetUpPr fitToPage="1"/>
  </sheetPr>
  <dimension ref="A1:CN315"/>
  <sheetViews>
    <sheetView showZeros="0" view="pageBreakPreview" zoomScale="60" zoomScaleNormal="55" workbookViewId="0">
      <selection activeCell="U36" sqref="U36:AJ47"/>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IF(COUNTIF([2]回答表!K15,"*")&gt;0,[2]回答表!K15,"")</f>
        <v>美郷町</v>
      </c>
      <c r="D11" s="8"/>
      <c r="E11" s="8"/>
      <c r="F11" s="8"/>
      <c r="G11" s="8"/>
      <c r="H11" s="8"/>
      <c r="I11" s="8"/>
      <c r="J11" s="8"/>
      <c r="K11" s="8"/>
      <c r="L11" s="8"/>
      <c r="M11" s="8"/>
      <c r="N11" s="8"/>
      <c r="O11" s="8"/>
      <c r="P11" s="8"/>
      <c r="Q11" s="8"/>
      <c r="R11" s="8"/>
      <c r="S11" s="8"/>
      <c r="T11" s="8"/>
      <c r="U11" s="22" t="str">
        <f>IF(COUNTIF([2]回答表!F17,"*")&gt;0,[2]回答表!F17,"")</f>
        <v>簡易水道事業</v>
      </c>
      <c r="V11" s="23"/>
      <c r="W11" s="23"/>
      <c r="X11" s="23"/>
      <c r="Y11" s="23"/>
      <c r="Z11" s="23"/>
      <c r="AA11" s="23"/>
      <c r="AB11" s="23"/>
      <c r="AC11" s="23"/>
      <c r="AD11" s="23"/>
      <c r="AE11" s="23"/>
      <c r="AF11" s="10"/>
      <c r="AG11" s="10"/>
      <c r="AH11" s="10"/>
      <c r="AI11" s="10"/>
      <c r="AJ11" s="10"/>
      <c r="AK11" s="10"/>
      <c r="AL11" s="10"/>
      <c r="AM11" s="10"/>
      <c r="AN11" s="11"/>
      <c r="AO11" s="24" t="str">
        <f>IF(COUNTIF([2]回答表!W17,"*")&gt;0,[2]回答表!W17,"")</f>
        <v>―</v>
      </c>
      <c r="AP11" s="10"/>
      <c r="AQ11" s="10"/>
      <c r="AR11" s="10"/>
      <c r="AS11" s="10"/>
      <c r="AT11" s="10"/>
      <c r="AU11" s="10"/>
      <c r="AV11" s="10"/>
      <c r="AW11" s="10"/>
      <c r="AX11" s="10"/>
      <c r="AY11" s="10"/>
      <c r="AZ11" s="10"/>
      <c r="BA11" s="10"/>
      <c r="BB11" s="10"/>
      <c r="BC11" s="10"/>
      <c r="BD11" s="10"/>
      <c r="BE11" s="10"/>
      <c r="BF11" s="11"/>
      <c r="BG11" s="21" t="str">
        <f>IF(COUNTIF([2]回答表!F19,"*")&gt;0,[2]回答表!F19,"")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IF([2]回答表!R43="●","●","")</f>
        <v>●</v>
      </c>
      <c r="E24" s="80"/>
      <c r="F24" s="80"/>
      <c r="G24" s="80"/>
      <c r="H24" s="80"/>
      <c r="I24" s="80"/>
      <c r="J24" s="81"/>
      <c r="K24" s="79" t="str">
        <f>IF([2]回答表!R44="●","●","")</f>
        <v/>
      </c>
      <c r="L24" s="80"/>
      <c r="M24" s="80"/>
      <c r="N24" s="80"/>
      <c r="O24" s="80"/>
      <c r="P24" s="80"/>
      <c r="Q24" s="81"/>
      <c r="R24" s="79" t="str">
        <f>IF([2]回答表!R45="●","●","")</f>
        <v/>
      </c>
      <c r="S24" s="80"/>
      <c r="T24" s="80"/>
      <c r="U24" s="80"/>
      <c r="V24" s="80"/>
      <c r="W24" s="80"/>
      <c r="X24" s="81"/>
      <c r="Y24" s="79" t="str">
        <f>IF([2]回答表!R46="●","●","")</f>
        <v/>
      </c>
      <c r="Z24" s="80"/>
      <c r="AA24" s="80"/>
      <c r="AB24" s="80"/>
      <c r="AC24" s="80"/>
      <c r="AD24" s="80"/>
      <c r="AE24" s="81"/>
      <c r="AF24" s="79" t="str">
        <f>IF([2]回答表!R47="●","●","")</f>
        <v/>
      </c>
      <c r="AG24" s="80"/>
      <c r="AH24" s="80"/>
      <c r="AI24" s="80"/>
      <c r="AJ24" s="80"/>
      <c r="AK24" s="80"/>
      <c r="AL24" s="81"/>
      <c r="AM24" s="79" t="str">
        <f>IF([2]回答表!R48="●","●","")</f>
        <v/>
      </c>
      <c r="AN24" s="80"/>
      <c r="AO24" s="80"/>
      <c r="AP24" s="80"/>
      <c r="AQ24" s="80"/>
      <c r="AR24" s="80"/>
      <c r="AS24" s="81"/>
      <c r="AT24" s="79" t="str">
        <f>IF([2]回答表!R49="●","●","")</f>
        <v/>
      </c>
      <c r="AU24" s="80"/>
      <c r="AV24" s="80"/>
      <c r="AW24" s="80"/>
      <c r="AX24" s="80"/>
      <c r="AY24" s="80"/>
      <c r="AZ24" s="81"/>
      <c r="BA24" s="68"/>
      <c r="BB24" s="82" t="str">
        <f>IF([2]回答表!R50="●","●","")</f>
        <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IF([2]回答表!X43="●","●","")</f>
        <v>●</v>
      </c>
      <c r="O36" s="131"/>
      <c r="P36" s="131"/>
      <c r="Q36" s="132"/>
      <c r="R36" s="119"/>
      <c r="S36" s="119"/>
      <c r="T36" s="119"/>
      <c r="U36" s="313" t="str">
        <f>IF([2]回答表!X43="●",[2]回答表!B59,IF([2]回答表!AA43="●",[2]回答表!B79,""))</f>
        <v>簡易水道事業を廃止し、新たに美郷町上水道事業を創設した。発生主義・複式簿記の採用により、公営企業の経済活動を正確に把握し、その損益及び財産の状態を適切に把握できるようになった。今後はこれらを基に、施設の更新計画等に活用していく。</v>
      </c>
      <c r="V36" s="314"/>
      <c r="W36" s="314"/>
      <c r="X36" s="314"/>
      <c r="Y36" s="314"/>
      <c r="Z36" s="314"/>
      <c r="AA36" s="314"/>
      <c r="AB36" s="314"/>
      <c r="AC36" s="314"/>
      <c r="AD36" s="314"/>
      <c r="AE36" s="314"/>
      <c r="AF36" s="314"/>
      <c r="AG36" s="314"/>
      <c r="AH36" s="314"/>
      <c r="AI36" s="314"/>
      <c r="AJ36" s="31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IF([2]回答表!X43="●",[2]回答表!S65,IF([2]回答表!AA43="●",[2]回答表!S85,""))</f>
        <v>平成</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316"/>
      <c r="V37" s="317"/>
      <c r="W37" s="317"/>
      <c r="X37" s="317"/>
      <c r="Y37" s="317"/>
      <c r="Z37" s="317"/>
      <c r="AA37" s="317"/>
      <c r="AB37" s="317"/>
      <c r="AC37" s="317"/>
      <c r="AD37" s="317"/>
      <c r="AE37" s="317"/>
      <c r="AF37" s="317"/>
      <c r="AG37" s="317"/>
      <c r="AH37" s="317"/>
      <c r="AI37" s="317"/>
      <c r="AJ37" s="318"/>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316"/>
      <c r="V38" s="317"/>
      <c r="W38" s="317"/>
      <c r="X38" s="317"/>
      <c r="Y38" s="317"/>
      <c r="Z38" s="317"/>
      <c r="AA38" s="317"/>
      <c r="AB38" s="317"/>
      <c r="AC38" s="317"/>
      <c r="AD38" s="317"/>
      <c r="AE38" s="317"/>
      <c r="AF38" s="317"/>
      <c r="AG38" s="317"/>
      <c r="AH38" s="317"/>
      <c r="AI38" s="317"/>
      <c r="AJ38" s="318"/>
      <c r="AK38" s="136"/>
      <c r="AL38" s="136"/>
      <c r="AM38" s="82" t="str">
        <f>IF([2]回答表!X43="●",[2]回答表!G65,IF([2]回答表!AA43="●",[2]回答表!G85,""))</f>
        <v>●</v>
      </c>
      <c r="AN38" s="83"/>
      <c r="AO38" s="83"/>
      <c r="AP38" s="83"/>
      <c r="AQ38" s="83"/>
      <c r="AR38" s="83"/>
      <c r="AS38" s="83"/>
      <c r="AT38" s="153"/>
      <c r="AU38" s="82" t="str">
        <f>IF([2]回答表!X43="●",[2]回答表!G66,IF([2]回答表!AA43="●",[2]回答表!G86,""))</f>
        <v xml:space="preserve">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316"/>
      <c r="V39" s="317"/>
      <c r="W39" s="317"/>
      <c r="X39" s="317"/>
      <c r="Y39" s="317"/>
      <c r="Z39" s="317"/>
      <c r="AA39" s="317"/>
      <c r="AB39" s="317"/>
      <c r="AC39" s="317"/>
      <c r="AD39" s="317"/>
      <c r="AE39" s="317"/>
      <c r="AF39" s="317"/>
      <c r="AG39" s="317"/>
      <c r="AH39" s="317"/>
      <c r="AI39" s="317"/>
      <c r="AJ39" s="318"/>
      <c r="AK39" s="136"/>
      <c r="AL39" s="136"/>
      <c r="AM39" s="79"/>
      <c r="AN39" s="80"/>
      <c r="AO39" s="80"/>
      <c r="AP39" s="80"/>
      <c r="AQ39" s="80"/>
      <c r="AR39" s="80"/>
      <c r="AS39" s="80"/>
      <c r="AT39" s="81"/>
      <c r="AU39" s="79"/>
      <c r="AV39" s="80"/>
      <c r="AW39" s="80"/>
      <c r="AX39" s="80"/>
      <c r="AY39" s="80"/>
      <c r="AZ39" s="80"/>
      <c r="BA39" s="80"/>
      <c r="BB39" s="81"/>
      <c r="BC39" s="120"/>
      <c r="BD39" s="109"/>
      <c r="BE39" s="109"/>
      <c r="BF39" s="150">
        <f>IF([2]回答表!X43="●",[2]回答表!V65,IF([2]回答表!AA43="●",[2]回答表!V85,""))</f>
        <v>29</v>
      </c>
      <c r="BG39" s="16"/>
      <c r="BH39" s="16"/>
      <c r="BI39" s="17"/>
      <c r="BJ39" s="150">
        <f>IF([2]回答表!X43="●",[2]回答表!V66,IF([2]回答表!AA43="●",[2]回答表!V86,""))</f>
        <v>3</v>
      </c>
      <c r="BK39" s="16"/>
      <c r="BL39" s="16"/>
      <c r="BM39" s="17"/>
      <c r="BN39" s="150">
        <f>IF([2]回答表!X43="●",[2]回答表!V67,IF([2]回答表!AA43="●",[2]回答表!V87,""))</f>
        <v>28</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316"/>
      <c r="V40" s="317"/>
      <c r="W40" s="317"/>
      <c r="X40" s="317"/>
      <c r="Y40" s="317"/>
      <c r="Z40" s="317"/>
      <c r="AA40" s="317"/>
      <c r="AB40" s="317"/>
      <c r="AC40" s="317"/>
      <c r="AD40" s="317"/>
      <c r="AE40" s="317"/>
      <c r="AF40" s="317"/>
      <c r="AG40" s="317"/>
      <c r="AH40" s="317"/>
      <c r="AI40" s="317"/>
      <c r="AJ40" s="318"/>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316"/>
      <c r="V41" s="317"/>
      <c r="W41" s="317"/>
      <c r="X41" s="317"/>
      <c r="Y41" s="317"/>
      <c r="Z41" s="317"/>
      <c r="AA41" s="317"/>
      <c r="AB41" s="317"/>
      <c r="AC41" s="317"/>
      <c r="AD41" s="317"/>
      <c r="AE41" s="317"/>
      <c r="AF41" s="317"/>
      <c r="AG41" s="317"/>
      <c r="AH41" s="317"/>
      <c r="AI41" s="317"/>
      <c r="AJ41" s="318"/>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316"/>
      <c r="V42" s="317"/>
      <c r="W42" s="317"/>
      <c r="X42" s="317"/>
      <c r="Y42" s="317"/>
      <c r="Z42" s="317"/>
      <c r="AA42" s="317"/>
      <c r="AB42" s="317"/>
      <c r="AC42" s="317"/>
      <c r="AD42" s="317"/>
      <c r="AE42" s="317"/>
      <c r="AF42" s="317"/>
      <c r="AG42" s="317"/>
      <c r="AH42" s="317"/>
      <c r="AI42" s="317"/>
      <c r="AJ42" s="318"/>
      <c r="AK42" s="136"/>
      <c r="AL42" s="136"/>
      <c r="AM42" s="160" t="str">
        <f>IF([2]回答表!X43="●",[2]回答表!O71,IF([2]回答表!AA43="●",[2]回答表!O91,""))</f>
        <v xml:space="preserve">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316"/>
      <c r="V43" s="317"/>
      <c r="W43" s="317"/>
      <c r="X43" s="317"/>
      <c r="Y43" s="317"/>
      <c r="Z43" s="317"/>
      <c r="AA43" s="317"/>
      <c r="AB43" s="317"/>
      <c r="AC43" s="317"/>
      <c r="AD43" s="317"/>
      <c r="AE43" s="317"/>
      <c r="AF43" s="317"/>
      <c r="AG43" s="317"/>
      <c r="AH43" s="317"/>
      <c r="AI43" s="317"/>
      <c r="AJ43" s="318"/>
      <c r="AK43" s="136"/>
      <c r="AL43" s="136"/>
      <c r="AM43" s="160" t="str">
        <f>IF([2]回答表!X43="●",[2]回答表!O72,IF([2]回答表!AA43="●",[2]回答表!O92,""))</f>
        <v xml:space="preserve">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IF([2]回答表!AA43="●","●","")</f>
        <v/>
      </c>
      <c r="O44" s="131"/>
      <c r="P44" s="131"/>
      <c r="Q44" s="132"/>
      <c r="R44" s="119"/>
      <c r="S44" s="119"/>
      <c r="T44" s="119"/>
      <c r="U44" s="316"/>
      <c r="V44" s="317"/>
      <c r="W44" s="317"/>
      <c r="X44" s="317"/>
      <c r="Y44" s="317"/>
      <c r="Z44" s="317"/>
      <c r="AA44" s="317"/>
      <c r="AB44" s="317"/>
      <c r="AC44" s="317"/>
      <c r="AD44" s="317"/>
      <c r="AE44" s="317"/>
      <c r="AF44" s="317"/>
      <c r="AG44" s="317"/>
      <c r="AH44" s="317"/>
      <c r="AI44" s="317"/>
      <c r="AJ44" s="318"/>
      <c r="AK44" s="136"/>
      <c r="AL44" s="136"/>
      <c r="AM44" s="160" t="str">
        <f>IF([2]回答表!X43="●",[2]回答表!O73,IF([2]回答表!AA43="●",[2]回答表!O93,""))</f>
        <v xml:space="preserve">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316"/>
      <c r="V45" s="317"/>
      <c r="W45" s="317"/>
      <c r="X45" s="317"/>
      <c r="Y45" s="317"/>
      <c r="Z45" s="317"/>
      <c r="AA45" s="317"/>
      <c r="AB45" s="317"/>
      <c r="AC45" s="317"/>
      <c r="AD45" s="317"/>
      <c r="AE45" s="317"/>
      <c r="AF45" s="317"/>
      <c r="AG45" s="317"/>
      <c r="AH45" s="317"/>
      <c r="AI45" s="317"/>
      <c r="AJ45" s="318"/>
      <c r="AK45" s="136"/>
      <c r="AL45" s="136"/>
      <c r="AM45" s="160" t="str">
        <f>IF([2]回答表!X43="●",[2]回答表!O74,IF([2]回答表!AA43="●",[2]回答表!O94,""))</f>
        <v xml:space="preserve">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316"/>
      <c r="V46" s="317"/>
      <c r="W46" s="317"/>
      <c r="X46" s="317"/>
      <c r="Y46" s="317"/>
      <c r="Z46" s="317"/>
      <c r="AA46" s="317"/>
      <c r="AB46" s="317"/>
      <c r="AC46" s="317"/>
      <c r="AD46" s="317"/>
      <c r="AE46" s="317"/>
      <c r="AF46" s="317"/>
      <c r="AG46" s="317"/>
      <c r="AH46" s="317"/>
      <c r="AI46" s="317"/>
      <c r="AJ46" s="318"/>
      <c r="AK46" s="136"/>
      <c r="AL46" s="136"/>
      <c r="AM46" s="160" t="str">
        <f>IF([2]回答表!X43="●",[2]回答表!AG71,IF([2]回答表!AA43="●",[2]回答表!AG91,""))</f>
        <v>●</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319"/>
      <c r="V47" s="320"/>
      <c r="W47" s="320"/>
      <c r="X47" s="320"/>
      <c r="Y47" s="320"/>
      <c r="Z47" s="320"/>
      <c r="AA47" s="320"/>
      <c r="AB47" s="320"/>
      <c r="AC47" s="320"/>
      <c r="AD47" s="320"/>
      <c r="AE47" s="320"/>
      <c r="AF47" s="320"/>
      <c r="AG47" s="320"/>
      <c r="AH47" s="320"/>
      <c r="AI47" s="320"/>
      <c r="AJ47" s="321"/>
      <c r="AK47" s="136"/>
      <c r="AL47" s="136"/>
      <c r="AM47" s="160" t="str">
        <f>IF([2]回答表!X43="●",[2]回答表!AG72,IF([2]回答表!AA43="●",[2]回答表!AG92,""))</f>
        <v xml:space="preserve">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IF([2]回答表!AD43="●","●","")</f>
        <v/>
      </c>
      <c r="O51" s="131"/>
      <c r="P51" s="131"/>
      <c r="Q51" s="132"/>
      <c r="R51" s="119"/>
      <c r="S51" s="119"/>
      <c r="T51" s="119"/>
      <c r="U51" s="133" t="str">
        <f>IF([2]回答表!AD43="●",[2]回答表!B99,"")</f>
        <v/>
      </c>
      <c r="V51" s="134"/>
      <c r="W51" s="134"/>
      <c r="X51" s="134"/>
      <c r="Y51" s="134"/>
      <c r="Z51" s="134"/>
      <c r="AA51" s="134"/>
      <c r="AB51" s="134"/>
      <c r="AC51" s="134"/>
      <c r="AD51" s="134"/>
      <c r="AE51" s="134"/>
      <c r="AF51" s="134"/>
      <c r="AG51" s="134"/>
      <c r="AH51" s="134"/>
      <c r="AI51" s="134"/>
      <c r="AJ51" s="135"/>
      <c r="AK51" s="183"/>
      <c r="AL51" s="183"/>
      <c r="AM51" s="133" t="str">
        <f>IF([2]回答表!AD43="●",[2]回答表!B104,"")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IF([2]回答表!X44="●","●","")</f>
        <v/>
      </c>
      <c r="O62" s="131"/>
      <c r="P62" s="131"/>
      <c r="Q62" s="132"/>
      <c r="R62" s="119"/>
      <c r="S62" s="119"/>
      <c r="T62" s="119"/>
      <c r="U62" s="133" t="str">
        <f>IF([2]回答表!X44="●",[2]回答表!B115,IF([2]回答表!AA44="●",[2]回答表!B127,""))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IF([2]回答表!X44="●",[2]回答表!S121,IF([2]回答表!AA44="●",[2]回答表!S133,""))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IF([2]回答表!X44="●",[2]回答表!J121,IF([2]回答表!AA44="●",[2]回答表!J133,""))</f>
        <v/>
      </c>
      <c r="AN65" s="83"/>
      <c r="AO65" s="83"/>
      <c r="AP65" s="83"/>
      <c r="AQ65" s="83"/>
      <c r="AR65" s="83"/>
      <c r="AS65" s="83"/>
      <c r="AT65" s="153"/>
      <c r="AU65" s="82" t="str">
        <f>IF([2]回答表!X44="●",[2]回答表!J122,IF([2]回答表!AA44="●",[2]回答表!J134,""))</f>
        <v/>
      </c>
      <c r="AV65" s="83"/>
      <c r="AW65" s="83"/>
      <c r="AX65" s="83"/>
      <c r="AY65" s="83"/>
      <c r="AZ65" s="83"/>
      <c r="BA65" s="83"/>
      <c r="BB65" s="153"/>
      <c r="BC65" s="120"/>
      <c r="BD65" s="109"/>
      <c r="BE65" s="109"/>
      <c r="BF65" s="150" t="str">
        <f>IF([2]回答表!X44="●",[2]回答表!V121,IF([2]回答表!AA44="●",[2]回答表!V133,""))</f>
        <v/>
      </c>
      <c r="BG65" s="151"/>
      <c r="BH65" s="151"/>
      <c r="BI65" s="151"/>
      <c r="BJ65" s="150" t="str">
        <f>IF([2]回答表!X44="●",[2]回答表!V122,IF([2]回答表!AA44="●",[2]回答表!V134,""))</f>
        <v/>
      </c>
      <c r="BK65" s="151"/>
      <c r="BL65" s="151"/>
      <c r="BM65" s="151"/>
      <c r="BN65" s="150" t="str">
        <f>IF([2]回答表!X44="●",[2]回答表!V123,IF([2]回答表!AA44="●",[2]回答表!V135,""))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IF([2]回答表!AA44="●","●","")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IF([2]回答表!AD44="●","●","")</f>
        <v/>
      </c>
      <c r="O74" s="131"/>
      <c r="P74" s="131"/>
      <c r="Q74" s="132"/>
      <c r="R74" s="119"/>
      <c r="S74" s="119"/>
      <c r="T74" s="119"/>
      <c r="U74" s="133" t="str">
        <f>IF([2]回答表!AD44="●",[2]回答表!B140,"")</f>
        <v/>
      </c>
      <c r="V74" s="134"/>
      <c r="W74" s="134"/>
      <c r="X74" s="134"/>
      <c r="Y74" s="134"/>
      <c r="Z74" s="134"/>
      <c r="AA74" s="134"/>
      <c r="AB74" s="134"/>
      <c r="AC74" s="134"/>
      <c r="AD74" s="134"/>
      <c r="AE74" s="134"/>
      <c r="AF74" s="134"/>
      <c r="AG74" s="134"/>
      <c r="AH74" s="134"/>
      <c r="AI74" s="134"/>
      <c r="AJ74" s="135"/>
      <c r="AK74" s="183"/>
      <c r="AL74" s="183"/>
      <c r="AM74" s="133" t="str">
        <f>IF([2]回答表!AD44="●",[2]回答表!B146,"")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IF([2]回答表!F17="水道事業",IF([2]回答表!X45="●","●",""),"")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IF([2]回答表!F17="水道事業",IF([2]回答表!X45="●",[2]回答表!B158,IF([2]回答表!AA45="●",[2]回答表!B223,"")),"")</f>
        <v/>
      </c>
      <c r="AN86" s="201"/>
      <c r="AO86" s="201"/>
      <c r="AP86" s="201"/>
      <c r="AQ86" s="201"/>
      <c r="AR86" s="201"/>
      <c r="AS86" s="201"/>
      <c r="AT86" s="201"/>
      <c r="AU86" s="201"/>
      <c r="AV86" s="201"/>
      <c r="AW86" s="201"/>
      <c r="AX86" s="201"/>
      <c r="AY86" s="201"/>
      <c r="AZ86" s="201"/>
      <c r="BA86" s="201"/>
      <c r="BB86" s="201"/>
      <c r="BC86" s="202"/>
      <c r="BD86" s="109"/>
      <c r="BE86" s="109"/>
      <c r="BF86" s="138" t="str">
        <f>IF([2]回答表!F17="水道事業",IF([2]回答表!X45="●",[2]回答表!B212,IF([2]回答表!AA45="●",[2]回答表!B278,"")),"")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IF([2]回答表!F17="水道事業",IF([2]回答表!X45="●",[2]回答表!J166,IF([2]回答表!AA45="●",[2]回答表!J231,"")),"")</f>
        <v/>
      </c>
      <c r="V88" s="83"/>
      <c r="W88" s="83"/>
      <c r="X88" s="83"/>
      <c r="Y88" s="83"/>
      <c r="Z88" s="83"/>
      <c r="AA88" s="83"/>
      <c r="AB88" s="153"/>
      <c r="AC88" s="82" t="str">
        <f>IF([2]回答表!F17="水道事業",IF([2]回答表!X45="●",[2]回答表!J173,IF([2]回答表!AA45="●",[2]回答表!J238,"")),"")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IF([2]回答表!F17="水道事業",IF([2]回答表!X45="●",[2]回答表!E212,IF([2]回答表!AA45="●",[2]回答表!E278,"")),"")</f>
        <v/>
      </c>
      <c r="BG89" s="151"/>
      <c r="BH89" s="151"/>
      <c r="BI89" s="151"/>
      <c r="BJ89" s="150" t="str">
        <f>IF([2]回答表!F17="水道事業",IF([2]回答表!X45="●",[2]回答表!E213,IF([2]回答表!AA45="●",[2]回答表!E279,"")),"")</f>
        <v/>
      </c>
      <c r="BK89" s="151"/>
      <c r="BL89" s="151"/>
      <c r="BM89" s="151"/>
      <c r="BN89" s="150" t="str">
        <f>IF([2]回答表!F17="水道事業",IF([2]回答表!X45="●",[2]回答表!E214,IF([2]回答表!AA45="●",[2]回答表!E280,"")),"")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IF([2]回答表!F17="水道事業",IF([2]回答表!AA45="●","●",""),"")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IF([2]回答表!F17="水道事業",IF([2]回答表!X45="●",[2]回答表!J176,IF([2]回答表!AA45="●",[2]回答表!J241,"")),"")</f>
        <v/>
      </c>
      <c r="V93" s="83"/>
      <c r="W93" s="83"/>
      <c r="X93" s="83"/>
      <c r="Y93" s="83"/>
      <c r="Z93" s="83"/>
      <c r="AA93" s="83"/>
      <c r="AB93" s="153"/>
      <c r="AC93" s="82" t="str">
        <f>IF([2]回答表!F17="水道事業",IF([2]回答表!X45="●",[2]回答表!J180,IF([2]回答表!AA45="●",[2]回答表!J245,"")),"")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IF([2]回答表!F17="水道事業",IF([2]回答表!AD45="●","●",""),"")</f>
        <v/>
      </c>
      <c r="O98" s="131"/>
      <c r="P98" s="131"/>
      <c r="Q98" s="132"/>
      <c r="R98" s="119"/>
      <c r="S98" s="119"/>
      <c r="T98" s="119"/>
      <c r="U98" s="133" t="str">
        <f>IF([2]回答表!F17="水道事業",IF([2]回答表!AD45="●",[2]回答表!B289,""),"")</f>
        <v/>
      </c>
      <c r="V98" s="134"/>
      <c r="W98" s="134"/>
      <c r="X98" s="134"/>
      <c r="Y98" s="134"/>
      <c r="Z98" s="134"/>
      <c r="AA98" s="134"/>
      <c r="AB98" s="134"/>
      <c r="AC98" s="134"/>
      <c r="AD98" s="134"/>
      <c r="AE98" s="134"/>
      <c r="AF98" s="134"/>
      <c r="AG98" s="134"/>
      <c r="AH98" s="134"/>
      <c r="AI98" s="134"/>
      <c r="AJ98" s="135"/>
      <c r="AK98" s="183"/>
      <c r="AL98" s="183"/>
      <c r="AM98" s="133" t="str">
        <f>IF([2]回答表!F17="水道事業",IF([2]回答表!AD45="●",[2]回答表!B295,""),"")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IF([2]回答表!F17="簡易水道事業",IF([2]回答表!X45="●",[2]回答表!B158,IF([2]回答表!AA45="●",[2]回答表!B223,"")),"")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IF([2]回答表!F17="簡易水道事業",IF([2]回答表!X45="●",[2]回答表!B212,IF([2]回答表!AA45="●",[2]回答表!B278,"")),"")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IF([2]回答表!F17="簡易水道事業",IF([2]回答表!X45="●","●",""),"")</f>
        <v/>
      </c>
      <c r="O112" s="131"/>
      <c r="P112" s="131"/>
      <c r="Q112" s="132"/>
      <c r="R112" s="119"/>
      <c r="S112" s="119"/>
      <c r="T112" s="119"/>
      <c r="U112" s="82" t="str">
        <f>IF([2]回答表!F17="簡易水道事業",IF([2]回答表!X45="●",[2]回答表!Y185,IF([2]回答表!AA45="●",[2]回答表!Y251,"")),"")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IF([2]回答表!F17="簡易水道事業",IF([2]回答表!X45="●",[2]回答表!E212,IF([2]回答表!AA45="●",[2]回答表!E278,"")),"")</f>
        <v/>
      </c>
      <c r="BG113" s="151"/>
      <c r="BH113" s="151"/>
      <c r="BI113" s="151"/>
      <c r="BJ113" s="150" t="str">
        <f>IF([2]回答表!F17="簡易水道事業",IF([2]回答表!X45="●",[2]回答表!E213,IF([2]回答表!AA45="●",[2]回答表!E279,"")),"")</f>
        <v/>
      </c>
      <c r="BK113" s="151"/>
      <c r="BL113" s="151"/>
      <c r="BM113" s="151"/>
      <c r="BN113" s="150" t="str">
        <f>IF([2]回答表!F17="簡易水道事業",IF([2]回答表!X45="●",[2]回答表!E214,IF([2]回答表!AA45="●",[2]回答表!E280,"")),"")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IF([2]回答表!F17="簡易水道事業",IF([2]回答表!X45="●",[2]回答表!Y186,IF([2]回答表!AA45="●",[2]回答表!Y252,"")),"")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IF([2]回答表!F17="簡易水道事業",IF([2]回答表!AA45="●","●",""),"")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IF([2]回答表!F17="簡易水道事業",IF([2]回答表!X45="●",[2]回答表!Y187,IF([2]回答表!AA45="●",[2]回答表!Y253,"")),"")</f>
        <v/>
      </c>
      <c r="V122" s="83"/>
      <c r="W122" s="83"/>
      <c r="X122" s="83"/>
      <c r="Y122" s="83"/>
      <c r="Z122" s="83"/>
      <c r="AA122" s="83"/>
      <c r="AB122" s="83"/>
      <c r="AC122" s="83"/>
      <c r="AD122" s="83"/>
      <c r="AE122" s="83"/>
      <c r="AF122" s="83"/>
      <c r="AG122" s="83"/>
      <c r="AH122" s="83"/>
      <c r="AI122" s="83"/>
      <c r="AJ122" s="153"/>
      <c r="AK122" s="68"/>
      <c r="AL122" s="68"/>
      <c r="AM122" s="233" t="str">
        <f>IF([2]回答表!F17="簡易水道事業",IF([2]回答表!X45="●",[2]回答表!Y189,IF([2]回答表!AA45="●",[2]回答表!Y255,"")),"")</f>
        <v/>
      </c>
      <c r="AN122" s="233"/>
      <c r="AO122" s="233"/>
      <c r="AP122" s="233"/>
      <c r="AQ122" s="233"/>
      <c r="AR122" s="233"/>
      <c r="AS122" s="233" t="str">
        <f>IF([2]回答表!F17="簡易水道事業",IF([2]回答表!X45="●",[2]回答表!Y190,IF([2]回答表!AA45="●",[2]回答表!Y256,"")),"")</f>
        <v/>
      </c>
      <c r="AT122" s="233"/>
      <c r="AU122" s="233"/>
      <c r="AV122" s="233"/>
      <c r="AW122" s="233"/>
      <c r="AX122" s="233"/>
      <c r="AY122" s="233" t="str">
        <f>IF([2]回答表!F17="簡易水道事業",IF([2]回答表!X45="●",[2]回答表!Y191,IF([2]回答表!AA45="●",[2]回答表!Y257,"")),"")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IF([2]回答表!F17="簡易水道事業",IF([2]回答表!AD45="●","●",""),"")</f>
        <v/>
      </c>
      <c r="O127" s="131"/>
      <c r="P127" s="131"/>
      <c r="Q127" s="132"/>
      <c r="R127" s="119"/>
      <c r="S127" s="119"/>
      <c r="T127" s="119"/>
      <c r="U127" s="133" t="str">
        <f>IF([2]回答表!F17="簡易水道事業",IF([2]回答表!AD45="●",[2]回答表!B289,""),"")</f>
        <v/>
      </c>
      <c r="V127" s="134"/>
      <c r="W127" s="134"/>
      <c r="X127" s="134"/>
      <c r="Y127" s="134"/>
      <c r="Z127" s="134"/>
      <c r="AA127" s="134"/>
      <c r="AB127" s="134"/>
      <c r="AC127" s="134"/>
      <c r="AD127" s="134"/>
      <c r="AE127" s="134"/>
      <c r="AF127" s="134"/>
      <c r="AG127" s="134"/>
      <c r="AH127" s="134"/>
      <c r="AI127" s="134"/>
      <c r="AJ127" s="135"/>
      <c r="AK127" s="183"/>
      <c r="AL127" s="183"/>
      <c r="AM127" s="133" t="str">
        <f>IF([2]回答表!F17="簡易水道事業",IF([2]回答表!AD45="●",[2]回答表!B295,""),"")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IF([2]回答表!F17="下水道事業",IF([2]回答表!X45="●","●",""),"")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IF([2]回答表!F17="下水道事業",IF([2]回答表!X45="●",[2]回答表!B158,IF([2]回答表!AA45="●",[2]回答表!B223,"")),"")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IF([2]回答表!F17="下水道事業",IF([2]回答表!X45="●",[2]回答表!B212,IF([2]回答表!AA45="●",[2]回答表!B278,"")),"")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IF([2]回答表!F17="下水道事業",IF([2]回答表!X45="●",[2]回答表!Y193,IF([2]回答表!AA45="●",[2]回答表!Y259,"")),"")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IF([2]回答表!F17="下水道事業",IF([2]回答表!X45="●",[2]回答表!E212,IF([2]回答表!AA45="●",[2]回答表!E278,"")),"")</f>
        <v/>
      </c>
      <c r="BG142" s="151"/>
      <c r="BH142" s="151"/>
      <c r="BI142" s="151"/>
      <c r="BJ142" s="150" t="str">
        <f>IF([2]回答表!F17="下水道事業",IF([2]回答表!X45="●",[2]回答表!E213,IF([2]回答表!AA45="●",[2]回答表!E279,"")),"")</f>
        <v/>
      </c>
      <c r="BK142" s="151"/>
      <c r="BL142" s="151"/>
      <c r="BM142" s="151"/>
      <c r="BN142" s="150" t="str">
        <f>IF([2]回答表!F17="下水道事業",IF([2]回答表!X45="●",[2]回答表!E214,IF([2]回答表!AA45="●",[2]回答表!E280,"")),"")</f>
        <v/>
      </c>
      <c r="BO142" s="151"/>
      <c r="BP142" s="151"/>
      <c r="BQ142" s="152"/>
      <c r="BR142" s="112"/>
      <c r="BX142" s="200" t="str">
        <f>IF([2]回答表!AQ20="下水道事業",IF([2]回答表!BI48="○",[2]回答表!AM161,IF([2]回答表!BL48="○",[2]回答表!AM226,"")),"")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IF([2]回答表!F17="下水道事業",IF([2]回答表!X45="●",[2]回答表!Y195,IF([2]回答表!AA45="●",[2]回答表!Y261,"")),"")</f>
        <v/>
      </c>
      <c r="V147" s="83"/>
      <c r="W147" s="83"/>
      <c r="X147" s="83"/>
      <c r="Y147" s="83"/>
      <c r="Z147" s="83"/>
      <c r="AA147" s="83"/>
      <c r="AB147" s="153"/>
      <c r="AC147" s="82" t="str">
        <f>IF([2]回答表!F17="下水道事業",IF([2]回答表!X45="●",[2]回答表!Y196,IF([2]回答表!AA45="●",[2]回答表!Y262,"")),"")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IF([2]回答表!F17="下水道事業",IF([2]回答表!X45="●",[2]回答表!Y198,IF([2]回答表!AA45="●",[2]回答表!Y264,"")),"")</f>
        <v/>
      </c>
      <c r="V153" s="83"/>
      <c r="W153" s="83"/>
      <c r="X153" s="83"/>
      <c r="Y153" s="83"/>
      <c r="Z153" s="83"/>
      <c r="AA153" s="83"/>
      <c r="AB153" s="153"/>
      <c r="AC153" s="82" t="str">
        <f>IF([2]回答表!F17="下水道事業",IF([2]回答表!X45="●",[2]回答表!Y199,IF([2]回答表!AA45="●",[2]回答表!Y265,"")),"")</f>
        <v/>
      </c>
      <c r="AD153" s="83"/>
      <c r="AE153" s="83"/>
      <c r="AF153" s="83"/>
      <c r="AG153" s="83"/>
      <c r="AH153" s="83"/>
      <c r="AI153" s="83"/>
      <c r="AJ153" s="153"/>
      <c r="AK153" s="82" t="str">
        <f>IF([2]回答表!F17="下水道事業",IF([2]回答表!X45="●",[2]回答表!Y200,IF([2]回答表!AA45="●",[2]回答表!Y266,"")),"")</f>
        <v/>
      </c>
      <c r="AL153" s="83"/>
      <c r="AM153" s="83"/>
      <c r="AN153" s="83"/>
      <c r="AO153" s="83"/>
      <c r="AP153" s="83"/>
      <c r="AQ153" s="83"/>
      <c r="AR153" s="153"/>
      <c r="AS153" s="82" t="str">
        <f>IF([2]回答表!F17="下水道事業",IF([2]回答表!X45="●",[2]回答表!Y201,IF([2]回答表!AA45="●",[2]回答表!Y267,"")),"")</f>
        <v/>
      </c>
      <c r="AT153" s="83"/>
      <c r="AU153" s="83"/>
      <c r="AV153" s="83"/>
      <c r="AW153" s="83"/>
      <c r="AX153" s="83"/>
      <c r="AY153" s="83"/>
      <c r="AZ153" s="153"/>
      <c r="BA153" s="82" t="str">
        <f>IF([2]回答表!F17="下水道事業",IF([2]回答表!X45="●",[2]回答表!Y202,IF([2]回答表!AA45="●",[2]回答表!Y268,"")),"")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IF([2]回答表!F17="下水道事業",IF([2]回答表!AA45="●","●",""),"")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IF([2]回答表!F17="下水道事業",IF([2]回答表!X45="●",[2]回答表!Y207,IF([2]回答表!AA45="●",[2]回答表!Y273,"")),"")</f>
        <v/>
      </c>
      <c r="V159" s="83"/>
      <c r="W159" s="83"/>
      <c r="X159" s="83"/>
      <c r="Y159" s="83"/>
      <c r="Z159" s="83"/>
      <c r="AA159" s="83"/>
      <c r="AB159" s="153"/>
      <c r="AC159" s="82" t="str">
        <f>IF([2]回答表!F17="下水道事業",IF([2]回答表!X45="●",[2]回答表!Y208,IF([2]回答表!AA45="●",[2]回答表!Y274,"")),"")</f>
        <v/>
      </c>
      <c r="AD159" s="83"/>
      <c r="AE159" s="83"/>
      <c r="AF159" s="83"/>
      <c r="AG159" s="83"/>
      <c r="AH159" s="83"/>
      <c r="AI159" s="83"/>
      <c r="AJ159" s="153"/>
      <c r="AK159" s="82" t="str">
        <f>IF([2]回答表!F17="下水道事業",IF([2]回答表!X45="●",[2]回答表!Y209,IF([2]回答表!AA45="●",[2]回答表!Y275,"")),"")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IF([2]回答表!F17="下水道事業",IF([2]回答表!AD45="●","●",""),"")</f>
        <v/>
      </c>
      <c r="O164" s="131"/>
      <c r="P164" s="131"/>
      <c r="Q164" s="132"/>
      <c r="R164" s="119"/>
      <c r="S164" s="119"/>
      <c r="T164" s="119"/>
      <c r="U164" s="133" t="str">
        <f>IF([2]回答表!F17="下水道事業",IF([2]回答表!AD45="●",[2]回答表!B289,""),"")</f>
        <v/>
      </c>
      <c r="V164" s="134"/>
      <c r="W164" s="134"/>
      <c r="X164" s="134"/>
      <c r="Y164" s="134"/>
      <c r="Z164" s="134"/>
      <c r="AA164" s="134"/>
      <c r="AB164" s="134"/>
      <c r="AC164" s="134"/>
      <c r="AD164" s="134"/>
      <c r="AE164" s="134"/>
      <c r="AF164" s="134"/>
      <c r="AG164" s="134"/>
      <c r="AH164" s="134"/>
      <c r="AI164" s="134"/>
      <c r="AJ164" s="135"/>
      <c r="AK164" s="183"/>
      <c r="AL164" s="183"/>
      <c r="AM164" s="133" t="str">
        <f>IF([2]回答表!F17="下水道事業",IF([2]回答表!AD45="●",[2]回答表!B295,""),"")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IF([2]回答表!BD17="●",IF([2]回答表!X45="●","●",""),"")</f>
        <v/>
      </c>
      <c r="O176" s="131"/>
      <c r="P176" s="131"/>
      <c r="Q176" s="132"/>
      <c r="R176" s="119"/>
      <c r="S176" s="119"/>
      <c r="T176" s="119"/>
      <c r="U176" s="133" t="str">
        <f>IF([2]回答表!BD17="●",IF([2]回答表!X45="●",[2]回答表!B158,IF([2]回答表!AA45="●",[2]回答表!B223,"")),"")</f>
        <v/>
      </c>
      <c r="V176" s="134"/>
      <c r="W176" s="134"/>
      <c r="X176" s="134"/>
      <c r="Y176" s="134"/>
      <c r="Z176" s="134"/>
      <c r="AA176" s="134"/>
      <c r="AB176" s="134"/>
      <c r="AC176" s="134"/>
      <c r="AD176" s="134"/>
      <c r="AE176" s="134"/>
      <c r="AF176" s="134"/>
      <c r="AG176" s="134"/>
      <c r="AH176" s="134"/>
      <c r="AI176" s="134"/>
      <c r="AJ176" s="135"/>
      <c r="AK176" s="136"/>
      <c r="AL176" s="136"/>
      <c r="AM176" s="138" t="str">
        <f>IF([2]回答表!BD17="●",IF([2]回答表!X45="●",[2]回答表!B212,IF([2]回答表!AA45="●",[2]回答表!B278,"")),"")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IF([2]回答表!BD17="●",IF([2]回答表!X45="●",[2]回答表!E212,IF([2]回答表!AA45="●",[2]回答表!E278,"")),"")</f>
        <v/>
      </c>
      <c r="AN179" s="151"/>
      <c r="AO179" s="151"/>
      <c r="AP179" s="151"/>
      <c r="AQ179" s="150" t="str">
        <f>IF([2]回答表!BD17="●",IF([2]回答表!X45="●",[2]回答表!E213,IF([2]回答表!AA45="●",[2]回答表!E279,"")),"")</f>
        <v/>
      </c>
      <c r="AR179" s="151"/>
      <c r="AS179" s="151"/>
      <c r="AT179" s="151"/>
      <c r="AU179" s="150" t="str">
        <f>IF([2]回答表!BD17="●",IF([2]回答表!X45="●",[2]回答表!E214,IF([2]回答表!AA45="●",[2]回答表!E280,"")),"")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IF([2]回答表!BD17="●",IF([2]回答表!AA45="●","●",""),"")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IF([2]回答表!BD17="●",IF([2]回答表!AD45="●","●",""),"")</f>
        <v/>
      </c>
      <c r="O188" s="131"/>
      <c r="P188" s="131"/>
      <c r="Q188" s="132"/>
      <c r="R188" s="119"/>
      <c r="S188" s="119"/>
      <c r="T188" s="119"/>
      <c r="U188" s="133" t="str">
        <f>IF([2]回答表!BD17="●",IF([2]回答表!AD45="●",[2]回答表!B289,""),"")</f>
        <v/>
      </c>
      <c r="V188" s="134"/>
      <c r="W188" s="134"/>
      <c r="X188" s="134"/>
      <c r="Y188" s="134"/>
      <c r="Z188" s="134"/>
      <c r="AA188" s="134"/>
      <c r="AB188" s="134"/>
      <c r="AC188" s="134"/>
      <c r="AD188" s="134"/>
      <c r="AE188" s="134"/>
      <c r="AF188" s="134"/>
      <c r="AG188" s="134"/>
      <c r="AH188" s="134"/>
      <c r="AI188" s="134"/>
      <c r="AJ188" s="135"/>
      <c r="AK188" s="183"/>
      <c r="AL188" s="183"/>
      <c r="AM188" s="133" t="str">
        <f>IF([2]回答表!BD17="●",IF([2]回答表!AD45="●",[2]回答表!B295,""),"")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IF([2]回答表!X46="●","●","")</f>
        <v/>
      </c>
      <c r="O200" s="131"/>
      <c r="P200" s="131"/>
      <c r="Q200" s="132"/>
      <c r="R200" s="119"/>
      <c r="S200" s="119"/>
      <c r="T200" s="119"/>
      <c r="U200" s="133" t="str">
        <f>IF([2]回答表!X46="●",[2]回答表!B307,IF([2]回答表!AA46="●",[2]回答表!B324,""))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IF([2]回答表!X46="●",[2]回答表!U313,IF([2]回答表!AA46="●",[2]回答表!U330,""))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IF([2]回答表!X46="●",[2]回答表!G313,IF([2]回答表!AA46="●",[2]回答表!G330,""))</f>
        <v/>
      </c>
      <c r="AN203" s="83"/>
      <c r="AO203" s="83"/>
      <c r="AP203" s="83"/>
      <c r="AQ203" s="83"/>
      <c r="AR203" s="83"/>
      <c r="AS203" s="83"/>
      <c r="AT203" s="153"/>
      <c r="AU203" s="82" t="str">
        <f>IF([2]回答表!X46="●",[2]回答表!G314,IF([2]回答表!AA46="●",[2]回答表!G331,""))</f>
        <v/>
      </c>
      <c r="AV203" s="83"/>
      <c r="AW203" s="83"/>
      <c r="AX203" s="83"/>
      <c r="AY203" s="83"/>
      <c r="AZ203" s="83"/>
      <c r="BA203" s="83"/>
      <c r="BB203" s="153"/>
      <c r="BC203" s="120"/>
      <c r="BD203" s="109"/>
      <c r="BE203" s="109"/>
      <c r="BF203" s="150" t="str">
        <f>IF([2]回答表!X46="●",[2]回答表!X313,IF([2]回答表!AA46="●",[2]回答表!X330,""))</f>
        <v/>
      </c>
      <c r="BG203" s="151"/>
      <c r="BH203" s="151"/>
      <c r="BI203" s="151"/>
      <c r="BJ203" s="150" t="str">
        <f>IF([2]回答表!X46="●",[2]回答表!X314,IF([2]回答表!AA46="●",[2]回答表!X331,""))</f>
        <v/>
      </c>
      <c r="BK203" s="151"/>
      <c r="BL203" s="151"/>
      <c r="BM203" s="152"/>
      <c r="BN203" s="150" t="str">
        <f>IF([2]回答表!X46="●",[2]回答表!X315,IF([2]回答表!AA46="●",[2]回答表!X332,""))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IF([2]回答表!AA46="●","●","")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IF([2]回答表!AD46="●","●","")</f>
        <v/>
      </c>
      <c r="O212" s="131"/>
      <c r="P212" s="131"/>
      <c r="Q212" s="132"/>
      <c r="R212" s="119"/>
      <c r="S212" s="119"/>
      <c r="T212" s="119"/>
      <c r="U212" s="133" t="str">
        <f>IF([2]回答表!AD46="●",[2]回答表!B337,"")</f>
        <v/>
      </c>
      <c r="V212" s="134"/>
      <c r="W212" s="134"/>
      <c r="X212" s="134"/>
      <c r="Y212" s="134"/>
      <c r="Z212" s="134"/>
      <c r="AA212" s="134"/>
      <c r="AB212" s="134"/>
      <c r="AC212" s="134"/>
      <c r="AD212" s="134"/>
      <c r="AE212" s="134"/>
      <c r="AF212" s="134"/>
      <c r="AG212" s="134"/>
      <c r="AH212" s="134"/>
      <c r="AI212" s="134"/>
      <c r="AJ212" s="135"/>
      <c r="AK212" s="259"/>
      <c r="AL212" s="259"/>
      <c r="AM212" s="133" t="str">
        <f>IF([2]回答表!AD46="●",[2]回答表!B343,"")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IF([2]回答表!X47="●","●","")</f>
        <v/>
      </c>
      <c r="O224" s="131"/>
      <c r="P224" s="131"/>
      <c r="Q224" s="132"/>
      <c r="R224" s="119"/>
      <c r="S224" s="119"/>
      <c r="T224" s="119"/>
      <c r="U224" s="133" t="str">
        <f>IF([2]回答表!X47="●",[2]回答表!B356,IF([2]回答表!AA47="●",[2]回答表!B379,""))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IF([2]回答表!X47="●",[2]回答表!B362,"")</f>
        <v/>
      </c>
      <c r="AO224" s="263"/>
      <c r="AP224" s="263"/>
      <c r="AQ224" s="263"/>
      <c r="AR224" s="263"/>
      <c r="AS224" s="263"/>
      <c r="AT224" s="263"/>
      <c r="AU224" s="263"/>
      <c r="AV224" s="263"/>
      <c r="AW224" s="263"/>
      <c r="AX224" s="263"/>
      <c r="AY224" s="263"/>
      <c r="AZ224" s="263"/>
      <c r="BA224" s="263"/>
      <c r="BB224" s="264"/>
      <c r="BC224" s="120"/>
      <c r="BD224" s="109"/>
      <c r="BE224" s="109"/>
      <c r="BF224" s="138" t="str">
        <f>IF([2]回答表!X47="●",[2]回答表!B368,IF([2]回答表!AA47="●",[2]回答表!B385,""))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IF([2]回答表!X47="●",[2]回答表!E368,IF([2]回答表!AA47="●",[2]回答表!E385,""))</f>
        <v/>
      </c>
      <c r="BG227" s="151"/>
      <c r="BH227" s="151"/>
      <c r="BI227" s="151"/>
      <c r="BJ227" s="150" t="str">
        <f>IF([2]回答表!X47="●",[2]回答表!E369,IF([2]回答表!AA47="●",[2]回答表!E386,""))</f>
        <v/>
      </c>
      <c r="BK227" s="151"/>
      <c r="BL227" s="151"/>
      <c r="BM227" s="152"/>
      <c r="BN227" s="150" t="str">
        <f>IF([2]回答表!X47="●",[2]回答表!E370,IF([2]回答表!AA47="●",[2]回答表!E387,""))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IF([2]回答表!AA47="●","●","")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IF([2]回答表!AD47="●","●","")</f>
        <v/>
      </c>
      <c r="O236" s="131"/>
      <c r="P236" s="131"/>
      <c r="Q236" s="132"/>
      <c r="R236" s="119"/>
      <c r="S236" s="119"/>
      <c r="T236" s="119"/>
      <c r="U236" s="133" t="str">
        <f>IF([2]回答表!AD47="●",[2]回答表!B392,"")</f>
        <v/>
      </c>
      <c r="V236" s="134"/>
      <c r="W236" s="134"/>
      <c r="X236" s="134"/>
      <c r="Y236" s="134"/>
      <c r="Z236" s="134"/>
      <c r="AA236" s="134"/>
      <c r="AB236" s="134"/>
      <c r="AC236" s="134"/>
      <c r="AD236" s="134"/>
      <c r="AE236" s="134"/>
      <c r="AF236" s="134"/>
      <c r="AG236" s="134"/>
      <c r="AH236" s="134"/>
      <c r="AI236" s="134"/>
      <c r="AJ236" s="135"/>
      <c r="AK236" s="259"/>
      <c r="AL236" s="259"/>
      <c r="AM236" s="133" t="str">
        <f>IF([2]回答表!AD47="●",[2]回答表!B398,"")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IF([2]回答表!X48="●","●","")</f>
        <v/>
      </c>
      <c r="O248" s="131"/>
      <c r="P248" s="131"/>
      <c r="Q248" s="132"/>
      <c r="R248" s="119"/>
      <c r="S248" s="119"/>
      <c r="T248" s="119"/>
      <c r="U248" s="133" t="str">
        <f>IF([2]回答表!X48="●",[2]回答表!B411,IF([2]回答表!AA48="●",[2]回答表!B425,""))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IF([2]回答表!X48="●",[2]回答表!BC418,IF([2]回答表!AA48="●",[2]回答表!BC432,""))</f>
        <v/>
      </c>
      <c r="AR248" s="272"/>
      <c r="AS248" s="272"/>
      <c r="AT248" s="272"/>
      <c r="AU248" s="273" t="s">
        <v>73</v>
      </c>
      <c r="AV248" s="274"/>
      <c r="AW248" s="274"/>
      <c r="AX248" s="275"/>
      <c r="AY248" s="272" t="str">
        <f>IF([2]回答表!X48="●",[2]回答表!BC423,IF([2]回答表!AA48="●",[2]回答表!BC437,""))</f>
        <v/>
      </c>
      <c r="AZ248" s="272"/>
      <c r="BA248" s="272"/>
      <c r="BB248" s="272"/>
      <c r="BC248" s="120"/>
      <c r="BD248" s="109"/>
      <c r="BE248" s="109"/>
      <c r="BF248" s="138" t="str">
        <f>IF([2]回答表!X48="●",[2]回答表!S417,IF([2]回答表!AA48="●",[2]回答表!S431,""))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IF([2]回答表!X48="●",[2]回答表!BC419,IF([2]回答表!AA48="●",[2]回答表!BC433,""))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IF([2]回答表!X48="●",[2]回答表!V417,IF([2]回答表!AA48="●",[2]回答表!V431,""))</f>
        <v/>
      </c>
      <c r="BG251" s="151"/>
      <c r="BH251" s="151"/>
      <c r="BI251" s="151"/>
      <c r="BJ251" s="150" t="str">
        <f>IF([2]回答表!X48="●",[2]回答表!V418,IF([2]回答表!AA48="●",[2]回答表!V432,""))</f>
        <v/>
      </c>
      <c r="BK251" s="151"/>
      <c r="BL251" s="151"/>
      <c r="BM251" s="152"/>
      <c r="BN251" s="150" t="str">
        <f>IF([2]回答表!X48="●",[2]回答表!V419,IF([2]回答表!AA48="●",[2]回答表!V433,""))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IF([2]回答表!X48="●",[2]回答表!BC420,IF([2]回答表!AA48="●",[2]回答表!BC434,""))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IF([2]回答表!X48="●",[2]回答表!BC424,IF([2]回答表!AA48="●",[2]回答表!BC438,""))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IF([2]回答表!AA48="●","●","")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IF([2]回答表!X48="●",[2]回答表!BC421,IF([2]回答表!AA48="●",[2]回答表!BC435,""))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IF([2]回答表!X48="●",[2]回答表!BC422,IF([2]回答表!AA48="●",[2]回答表!BC436,""))</f>
        <v/>
      </c>
      <c r="AR256" s="272"/>
      <c r="AS256" s="272"/>
      <c r="AT256" s="272"/>
      <c r="AU256" s="224" t="s">
        <v>79</v>
      </c>
      <c r="AV256" s="225"/>
      <c r="AW256" s="225"/>
      <c r="AX256" s="226"/>
      <c r="AY256" s="282" t="str">
        <f>IF([2]回答表!X48="●",[2]回答表!BC425,IF([2]回答表!AA48="●",[2]回答表!BC439,""))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IF([2]回答表!AD48="●","●","")</f>
        <v/>
      </c>
      <c r="O260" s="131"/>
      <c r="P260" s="131"/>
      <c r="Q260" s="132"/>
      <c r="R260" s="119"/>
      <c r="S260" s="119"/>
      <c r="T260" s="119"/>
      <c r="U260" s="133" t="str">
        <f>IF([2]回答表!AD48="●",[2]回答表!B439,"")</f>
        <v/>
      </c>
      <c r="V260" s="134"/>
      <c r="W260" s="134"/>
      <c r="X260" s="134"/>
      <c r="Y260" s="134"/>
      <c r="Z260" s="134"/>
      <c r="AA260" s="134"/>
      <c r="AB260" s="134"/>
      <c r="AC260" s="134"/>
      <c r="AD260" s="134"/>
      <c r="AE260" s="134"/>
      <c r="AF260" s="134"/>
      <c r="AG260" s="134"/>
      <c r="AH260" s="134"/>
      <c r="AI260" s="134"/>
      <c r="AJ260" s="135"/>
      <c r="AK260" s="183"/>
      <c r="AL260" s="183"/>
      <c r="AM260" s="133" t="str">
        <f>IF([2]回答表!AD48="●",[2]回答表!B445,"")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IF([2]回答表!X49="●","●","")</f>
        <v/>
      </c>
      <c r="O271" s="131"/>
      <c r="P271" s="131"/>
      <c r="Q271" s="132"/>
      <c r="R271" s="119"/>
      <c r="S271" s="119"/>
      <c r="T271" s="119"/>
      <c r="U271" s="133" t="str">
        <f>IF([2]回答表!X49="●",[2]回答表!B458,IF([2]回答表!AA49="●",[2]回答表!B475,""))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IF([2]回答表!X49="●",[2]回答表!B468,IF([2]回答表!AA49="●",[2]回答表!B485,""))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IF([2]回答表!X49="●",[2]回答表!G464,IF([2]回答表!AA49="●",[2]回答表!G481,""))</f>
        <v/>
      </c>
      <c r="AN273" s="83"/>
      <c r="AO273" s="83"/>
      <c r="AP273" s="83"/>
      <c r="AQ273" s="83"/>
      <c r="AR273" s="83"/>
      <c r="AS273" s="83"/>
      <c r="AT273" s="153"/>
      <c r="AU273" s="82" t="str">
        <f>IF([2]回答表!X49="●",[2]回答表!G465,IF([2]回答表!AA49="●",[2]回答表!G482,""))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IF([2]回答表!X49="●",[2]回答表!E468,IF([2]回答表!AA49="●",[2]回答表!E485,""))</f>
        <v/>
      </c>
      <c r="BG274" s="151"/>
      <c r="BH274" s="151"/>
      <c r="BI274" s="151"/>
      <c r="BJ274" s="150" t="str">
        <f>IF([2]回答表!X49="●",[2]回答表!E469,IF([2]回答表!AA49="●",[2]回答表!E486,""))</f>
        <v/>
      </c>
      <c r="BK274" s="151"/>
      <c r="BL274" s="151"/>
      <c r="BM274" s="152"/>
      <c r="BN274" s="150" t="str">
        <f>IF([2]回答表!X49="●",[2]回答表!E470,IF([2]回答表!AA49="●",[2]回答表!E487,""))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IF([2]回答表!AA49="●","●","")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IF([2]回答表!AD49="●","●","")</f>
        <v/>
      </c>
      <c r="O283" s="131"/>
      <c r="P283" s="131"/>
      <c r="Q283" s="132"/>
      <c r="R283" s="119"/>
      <c r="S283" s="119"/>
      <c r="T283" s="119"/>
      <c r="U283" s="133" t="str">
        <f>IF([2]回答表!AD49="●",[2]回答表!B492,"")</f>
        <v/>
      </c>
      <c r="V283" s="134"/>
      <c r="W283" s="134"/>
      <c r="X283" s="134"/>
      <c r="Y283" s="134"/>
      <c r="Z283" s="134"/>
      <c r="AA283" s="134"/>
      <c r="AB283" s="134"/>
      <c r="AC283" s="134"/>
      <c r="AD283" s="134"/>
      <c r="AE283" s="134"/>
      <c r="AF283" s="134"/>
      <c r="AG283" s="134"/>
      <c r="AH283" s="134"/>
      <c r="AI283" s="134"/>
      <c r="AJ283" s="135"/>
      <c r="AK283" s="136"/>
      <c r="AL283" s="136"/>
      <c r="AM283" s="133" t="str">
        <f>IF([2]回答表!AD49="●",[2]回答表!B498,"")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IF([2]回答表!R50="●",[2]回答表!B511,"")</f>
        <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E668-86C1-45DF-B7A1-0812E22727F9}">
  <sheetPr>
    <pageSetUpPr fitToPage="1"/>
  </sheetPr>
  <dimension ref="A1:CN315"/>
  <sheetViews>
    <sheetView showZeros="0" view="pageBreakPreview" zoomScale="60" zoomScaleNormal="55" workbookViewId="0">
      <selection activeCell="AY122" sqref="AY122:BD124"/>
    </sheetView>
  </sheetViews>
  <sheetFormatPr defaultColWidth="2.875" defaultRowHeight="12.6" customHeight="1" x14ac:dyDescent="0.4"/>
  <cols>
    <col min="1" max="25" width="2.625" customWidth="1"/>
    <col min="26" max="26" width="2.125" customWidth="1"/>
    <col min="27" max="27" width="2.625" hidden="1" customWidth="1"/>
    <col min="28" max="28" width="4.625" customWidth="1"/>
    <col min="29" max="34" width="2.625" customWidth="1"/>
    <col min="35" max="35" width="0.125" customWidth="1"/>
    <col min="36" max="37" width="4.625" customWidth="1"/>
    <col min="38" max="71" width="2.6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IF(COUNTIF([3]回答表!K15,"*")&gt;0,[3]回答表!K15,"")</f>
        <v>美郷町</v>
      </c>
      <c r="D11" s="8"/>
      <c r="E11" s="8"/>
      <c r="F11" s="8"/>
      <c r="G11" s="8"/>
      <c r="H11" s="8"/>
      <c r="I11" s="8"/>
      <c r="J11" s="8"/>
      <c r="K11" s="8"/>
      <c r="L11" s="8"/>
      <c r="M11" s="8"/>
      <c r="N11" s="8"/>
      <c r="O11" s="8"/>
      <c r="P11" s="8"/>
      <c r="Q11" s="8"/>
      <c r="R11" s="8"/>
      <c r="S11" s="8"/>
      <c r="T11" s="8"/>
      <c r="U11" s="22" t="str">
        <f>IF(COUNTIF([3]回答表!F17,"*")&gt;0,[3]回答表!F17,"")</f>
        <v>下水道事業</v>
      </c>
      <c r="V11" s="23"/>
      <c r="W11" s="23"/>
      <c r="X11" s="23"/>
      <c r="Y11" s="23"/>
      <c r="Z11" s="23"/>
      <c r="AA11" s="23"/>
      <c r="AB11" s="23"/>
      <c r="AC11" s="23"/>
      <c r="AD11" s="23"/>
      <c r="AE11" s="23"/>
      <c r="AF11" s="10"/>
      <c r="AG11" s="10"/>
      <c r="AH11" s="10"/>
      <c r="AI11" s="10"/>
      <c r="AJ11" s="10"/>
      <c r="AK11" s="10"/>
      <c r="AL11" s="10"/>
      <c r="AM11" s="10"/>
      <c r="AN11" s="11"/>
      <c r="AO11" s="24" t="str">
        <f>IF(COUNTIF([3]回答表!W17,"*")&gt;0,[3]回答表!W17,"")</f>
        <v>公共下水道</v>
      </c>
      <c r="AP11" s="10"/>
      <c r="AQ11" s="10"/>
      <c r="AR11" s="10"/>
      <c r="AS11" s="10"/>
      <c r="AT11" s="10"/>
      <c r="AU11" s="10"/>
      <c r="AV11" s="10"/>
      <c r="AW11" s="10"/>
      <c r="AX11" s="10"/>
      <c r="AY11" s="10"/>
      <c r="AZ11" s="10"/>
      <c r="BA11" s="10"/>
      <c r="BB11" s="10"/>
      <c r="BC11" s="10"/>
      <c r="BD11" s="10"/>
      <c r="BE11" s="10"/>
      <c r="BF11" s="11"/>
      <c r="BG11" s="21" t="str">
        <f>IF(COUNTIF([3]回答表!F19,"*")&gt;0,[3]回答表!F19,"")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IF([3]回答表!R43="●","●","")</f>
        <v/>
      </c>
      <c r="E24" s="80"/>
      <c r="F24" s="80"/>
      <c r="G24" s="80"/>
      <c r="H24" s="80"/>
      <c r="I24" s="80"/>
      <c r="J24" s="81"/>
      <c r="K24" s="79" t="str">
        <f>IF([3]回答表!R44="●","●","")</f>
        <v/>
      </c>
      <c r="L24" s="80"/>
      <c r="M24" s="80"/>
      <c r="N24" s="80"/>
      <c r="O24" s="80"/>
      <c r="P24" s="80"/>
      <c r="Q24" s="81"/>
      <c r="R24" s="79" t="str">
        <f>IF([3]回答表!R45="●","●","")</f>
        <v/>
      </c>
      <c r="S24" s="80"/>
      <c r="T24" s="80"/>
      <c r="U24" s="80"/>
      <c r="V24" s="80"/>
      <c r="W24" s="80"/>
      <c r="X24" s="81"/>
      <c r="Y24" s="79" t="str">
        <f>IF([3]回答表!R46="●","●","")</f>
        <v/>
      </c>
      <c r="Z24" s="80"/>
      <c r="AA24" s="80"/>
      <c r="AB24" s="80"/>
      <c r="AC24" s="80"/>
      <c r="AD24" s="80"/>
      <c r="AE24" s="81"/>
      <c r="AF24" s="79" t="str">
        <f>IF([3]回答表!R47="●","●","")</f>
        <v/>
      </c>
      <c r="AG24" s="80"/>
      <c r="AH24" s="80"/>
      <c r="AI24" s="80"/>
      <c r="AJ24" s="80"/>
      <c r="AK24" s="80"/>
      <c r="AL24" s="81"/>
      <c r="AM24" s="79" t="str">
        <f>IF([3]回答表!R48="●","●","")</f>
        <v/>
      </c>
      <c r="AN24" s="80"/>
      <c r="AO24" s="80"/>
      <c r="AP24" s="80"/>
      <c r="AQ24" s="80"/>
      <c r="AR24" s="80"/>
      <c r="AS24" s="81"/>
      <c r="AT24" s="79" t="str">
        <f>IF([3]回答表!R49="●","●","")</f>
        <v/>
      </c>
      <c r="AU24" s="80"/>
      <c r="AV24" s="80"/>
      <c r="AW24" s="80"/>
      <c r="AX24" s="80"/>
      <c r="AY24" s="80"/>
      <c r="AZ24" s="81"/>
      <c r="BA24" s="68"/>
      <c r="BB24" s="82" t="str">
        <f>IF([3]回答表!R50="●","●","")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IF([3]回答表!X43="●","●","")</f>
        <v/>
      </c>
      <c r="O36" s="131"/>
      <c r="P36" s="131"/>
      <c r="Q36" s="132"/>
      <c r="R36" s="119"/>
      <c r="S36" s="119"/>
      <c r="T36" s="119"/>
      <c r="U36" s="133" t="str">
        <f>IF([3]回答表!X43="●",[3]回答表!B59,IF([3]回答表!AA43="●",[3]回答表!B79,""))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IF([3]回答表!X43="●",[3]回答表!S65,IF([3]回答表!AA43="●",[3]回答表!S85,""))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IF([3]回答表!X43="●",[3]回答表!G65,IF([3]回答表!AA43="●",[3]回答表!G85,""))</f>
        <v/>
      </c>
      <c r="AN38" s="83"/>
      <c r="AO38" s="83"/>
      <c r="AP38" s="83"/>
      <c r="AQ38" s="83"/>
      <c r="AR38" s="83"/>
      <c r="AS38" s="83"/>
      <c r="AT38" s="153"/>
      <c r="AU38" s="82" t="str">
        <f>IF([3]回答表!X43="●",[3]回答表!G66,IF([3]回答表!AA43="●",[3]回答表!G86,""))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IF([3]回答表!X43="●",[3]回答表!V65,IF([3]回答表!AA43="●",[3]回答表!V85,""))</f>
        <v/>
      </c>
      <c r="BG39" s="16"/>
      <c r="BH39" s="16"/>
      <c r="BI39" s="17"/>
      <c r="BJ39" s="150" t="str">
        <f>IF([3]回答表!X43="●",[3]回答表!V66,IF([3]回答表!AA43="●",[3]回答表!V86,""))</f>
        <v/>
      </c>
      <c r="BK39" s="16"/>
      <c r="BL39" s="16"/>
      <c r="BM39" s="17"/>
      <c r="BN39" s="150" t="str">
        <f>IF([3]回答表!X43="●",[3]回答表!V67,IF([3]回答表!AA43="●",[3]回答表!V87,""))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IF([3]回答表!X43="●",[3]回答表!O71,IF([3]回答表!AA43="●",[3]回答表!O91,""))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IF([3]回答表!X43="●",[3]回答表!O72,IF([3]回答表!AA43="●",[3]回答表!O92,""))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IF([3]回答表!AA43="●","●","")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IF([3]回答表!X43="●",[3]回答表!O73,IF([3]回答表!AA43="●",[3]回答表!O93,""))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IF([3]回答表!X43="●",[3]回答表!O74,IF([3]回答表!AA43="●",[3]回答表!O94,""))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IF([3]回答表!X43="●",[3]回答表!AG71,IF([3]回答表!AA43="●",[3]回答表!AG91,""))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IF([3]回答表!X43="●",[3]回答表!AG72,IF([3]回答表!AA43="●",[3]回答表!AG92,""))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IF([3]回答表!AD43="●","●","")</f>
        <v/>
      </c>
      <c r="O51" s="131"/>
      <c r="P51" s="131"/>
      <c r="Q51" s="132"/>
      <c r="R51" s="119"/>
      <c r="S51" s="119"/>
      <c r="T51" s="119"/>
      <c r="U51" s="133" t="str">
        <f>IF([3]回答表!AD43="●",[3]回答表!B99,"")</f>
        <v/>
      </c>
      <c r="V51" s="134"/>
      <c r="W51" s="134"/>
      <c r="X51" s="134"/>
      <c r="Y51" s="134"/>
      <c r="Z51" s="134"/>
      <c r="AA51" s="134"/>
      <c r="AB51" s="134"/>
      <c r="AC51" s="134"/>
      <c r="AD51" s="134"/>
      <c r="AE51" s="134"/>
      <c r="AF51" s="134"/>
      <c r="AG51" s="134"/>
      <c r="AH51" s="134"/>
      <c r="AI51" s="134"/>
      <c r="AJ51" s="135"/>
      <c r="AK51" s="183"/>
      <c r="AL51" s="183"/>
      <c r="AM51" s="133" t="str">
        <f>IF([3]回答表!AD43="●",[3]回答表!B104,"")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IF([3]回答表!X44="●","●","")</f>
        <v/>
      </c>
      <c r="O62" s="131"/>
      <c r="P62" s="131"/>
      <c r="Q62" s="132"/>
      <c r="R62" s="119"/>
      <c r="S62" s="119"/>
      <c r="T62" s="119"/>
      <c r="U62" s="133" t="str">
        <f>IF([3]回答表!X44="●",[3]回答表!B115,IF([3]回答表!AA44="●",[3]回答表!B127,""))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IF([3]回答表!X44="●",[3]回答表!S121,IF([3]回答表!AA44="●",[3]回答表!S133,""))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IF([3]回答表!X44="●",[3]回答表!J121,IF([3]回答表!AA44="●",[3]回答表!J133,""))</f>
        <v/>
      </c>
      <c r="AN65" s="83"/>
      <c r="AO65" s="83"/>
      <c r="AP65" s="83"/>
      <c r="AQ65" s="83"/>
      <c r="AR65" s="83"/>
      <c r="AS65" s="83"/>
      <c r="AT65" s="153"/>
      <c r="AU65" s="82" t="str">
        <f>IF([3]回答表!X44="●",[3]回答表!J122,IF([3]回答表!AA44="●",[3]回答表!J134,""))</f>
        <v/>
      </c>
      <c r="AV65" s="83"/>
      <c r="AW65" s="83"/>
      <c r="AX65" s="83"/>
      <c r="AY65" s="83"/>
      <c r="AZ65" s="83"/>
      <c r="BA65" s="83"/>
      <c r="BB65" s="153"/>
      <c r="BC65" s="120"/>
      <c r="BD65" s="109"/>
      <c r="BE65" s="109"/>
      <c r="BF65" s="150" t="str">
        <f>IF([3]回答表!X44="●",[3]回答表!V121,IF([3]回答表!AA44="●",[3]回答表!V133,""))</f>
        <v/>
      </c>
      <c r="BG65" s="151"/>
      <c r="BH65" s="151"/>
      <c r="BI65" s="151"/>
      <c r="BJ65" s="150" t="str">
        <f>IF([3]回答表!X44="●",[3]回答表!V122,IF([3]回答表!AA44="●",[3]回答表!V134,""))</f>
        <v/>
      </c>
      <c r="BK65" s="151"/>
      <c r="BL65" s="151"/>
      <c r="BM65" s="151"/>
      <c r="BN65" s="150" t="str">
        <f>IF([3]回答表!X44="●",[3]回答表!V123,IF([3]回答表!AA44="●",[3]回答表!V135,""))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IF([3]回答表!AA44="●","●","")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IF([3]回答表!AD44="●","●","")</f>
        <v/>
      </c>
      <c r="O74" s="131"/>
      <c r="P74" s="131"/>
      <c r="Q74" s="132"/>
      <c r="R74" s="119"/>
      <c r="S74" s="119"/>
      <c r="T74" s="119"/>
      <c r="U74" s="133" t="str">
        <f>IF([3]回答表!AD44="●",[3]回答表!B140,"")</f>
        <v/>
      </c>
      <c r="V74" s="134"/>
      <c r="W74" s="134"/>
      <c r="X74" s="134"/>
      <c r="Y74" s="134"/>
      <c r="Z74" s="134"/>
      <c r="AA74" s="134"/>
      <c r="AB74" s="134"/>
      <c r="AC74" s="134"/>
      <c r="AD74" s="134"/>
      <c r="AE74" s="134"/>
      <c r="AF74" s="134"/>
      <c r="AG74" s="134"/>
      <c r="AH74" s="134"/>
      <c r="AI74" s="134"/>
      <c r="AJ74" s="135"/>
      <c r="AK74" s="183"/>
      <c r="AL74" s="183"/>
      <c r="AM74" s="133" t="str">
        <f>IF([3]回答表!AD44="●",[3]回答表!B146,"")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IF([3]回答表!F17="水道事業",IF([3]回答表!X45="●","●",""),"")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IF([3]回答表!F17="水道事業",IF([3]回答表!X45="●",[3]回答表!B158,IF([3]回答表!AA45="●",[3]回答表!B223,"")),"")</f>
        <v/>
      </c>
      <c r="AN86" s="201"/>
      <c r="AO86" s="201"/>
      <c r="AP86" s="201"/>
      <c r="AQ86" s="201"/>
      <c r="AR86" s="201"/>
      <c r="AS86" s="201"/>
      <c r="AT86" s="201"/>
      <c r="AU86" s="201"/>
      <c r="AV86" s="201"/>
      <c r="AW86" s="201"/>
      <c r="AX86" s="201"/>
      <c r="AY86" s="201"/>
      <c r="AZ86" s="201"/>
      <c r="BA86" s="201"/>
      <c r="BB86" s="201"/>
      <c r="BC86" s="202"/>
      <c r="BD86" s="109"/>
      <c r="BE86" s="109"/>
      <c r="BF86" s="138" t="str">
        <f>IF([3]回答表!F17="水道事業",IF([3]回答表!X45="●",[3]回答表!B212,IF([3]回答表!AA45="●",[3]回答表!B278,"")),"")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IF([3]回答表!F17="水道事業",IF([3]回答表!X45="●",[3]回答表!J166,IF([3]回答表!AA45="●",[3]回答表!J231,"")),"")</f>
        <v/>
      </c>
      <c r="V88" s="83"/>
      <c r="W88" s="83"/>
      <c r="X88" s="83"/>
      <c r="Y88" s="83"/>
      <c r="Z88" s="83"/>
      <c r="AA88" s="83"/>
      <c r="AB88" s="153"/>
      <c r="AC88" s="82" t="str">
        <f>IF([3]回答表!F17="水道事業",IF([3]回答表!X45="●",[3]回答表!J173,IF([3]回答表!AA45="●",[3]回答表!J238,"")),"")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IF([3]回答表!F17="水道事業",IF([3]回答表!X45="●",[3]回答表!E212,IF([3]回答表!AA45="●",[3]回答表!E278,"")),"")</f>
        <v/>
      </c>
      <c r="BG89" s="151"/>
      <c r="BH89" s="151"/>
      <c r="BI89" s="151"/>
      <c r="BJ89" s="150" t="str">
        <f>IF([3]回答表!F17="水道事業",IF([3]回答表!X45="●",[3]回答表!E213,IF([3]回答表!AA45="●",[3]回答表!E279,"")),"")</f>
        <v/>
      </c>
      <c r="BK89" s="151"/>
      <c r="BL89" s="151"/>
      <c r="BM89" s="151"/>
      <c r="BN89" s="150" t="str">
        <f>IF([3]回答表!F17="水道事業",IF([3]回答表!X45="●",[3]回答表!E214,IF([3]回答表!AA45="●",[3]回答表!E280,"")),"")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IF([3]回答表!F17="水道事業",IF([3]回答表!AA45="●","●",""),"")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IF([3]回答表!F17="水道事業",IF([3]回答表!X45="●",[3]回答表!J176,IF([3]回答表!AA45="●",[3]回答表!J241,"")),"")</f>
        <v/>
      </c>
      <c r="V93" s="83"/>
      <c r="W93" s="83"/>
      <c r="X93" s="83"/>
      <c r="Y93" s="83"/>
      <c r="Z93" s="83"/>
      <c r="AA93" s="83"/>
      <c r="AB93" s="153"/>
      <c r="AC93" s="82" t="str">
        <f>IF([3]回答表!F17="水道事業",IF([3]回答表!X45="●",[3]回答表!J180,IF([3]回答表!AA45="●",[3]回答表!J245,"")),"")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IF([3]回答表!F17="水道事業",IF([3]回答表!AD45="●","●",""),"")</f>
        <v/>
      </c>
      <c r="O98" s="131"/>
      <c r="P98" s="131"/>
      <c r="Q98" s="132"/>
      <c r="R98" s="119"/>
      <c r="S98" s="119"/>
      <c r="T98" s="119"/>
      <c r="U98" s="133" t="str">
        <f>IF([3]回答表!F17="水道事業",IF([3]回答表!AD45="●",[3]回答表!B289,""),"")</f>
        <v/>
      </c>
      <c r="V98" s="134"/>
      <c r="W98" s="134"/>
      <c r="X98" s="134"/>
      <c r="Y98" s="134"/>
      <c r="Z98" s="134"/>
      <c r="AA98" s="134"/>
      <c r="AB98" s="134"/>
      <c r="AC98" s="134"/>
      <c r="AD98" s="134"/>
      <c r="AE98" s="134"/>
      <c r="AF98" s="134"/>
      <c r="AG98" s="134"/>
      <c r="AH98" s="134"/>
      <c r="AI98" s="134"/>
      <c r="AJ98" s="135"/>
      <c r="AK98" s="183"/>
      <c r="AL98" s="183"/>
      <c r="AM98" s="133" t="str">
        <f>IF([3]回答表!F17="水道事業",IF([3]回答表!AD45="●",[3]回答表!B295,""),"")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IF([3]回答表!F17="簡易水道事業",IF([3]回答表!X45="●",[3]回答表!B158,IF([3]回答表!AA45="●",[3]回答表!B223,"")),"")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IF([3]回答表!F17="簡易水道事業",IF([3]回答表!X45="●",[3]回答表!B212,IF([3]回答表!AA45="●",[3]回答表!B278,"")),"")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IF([3]回答表!F17="簡易水道事業",IF([3]回答表!X45="●","●",""),"")</f>
        <v/>
      </c>
      <c r="O112" s="131"/>
      <c r="P112" s="131"/>
      <c r="Q112" s="132"/>
      <c r="R112" s="119"/>
      <c r="S112" s="119"/>
      <c r="T112" s="119"/>
      <c r="U112" s="82" t="str">
        <f>IF([3]回答表!F17="簡易水道事業",IF([3]回答表!X45="●",[3]回答表!Y185,IF([3]回答表!AA45="●",[3]回答表!Y251,"")),"")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IF([3]回答表!F17="簡易水道事業",IF([3]回答表!X45="●",[3]回答表!E212,IF([3]回答表!AA45="●",[3]回答表!E278,"")),"")</f>
        <v/>
      </c>
      <c r="BG113" s="151"/>
      <c r="BH113" s="151"/>
      <c r="BI113" s="151"/>
      <c r="BJ113" s="150" t="str">
        <f>IF([3]回答表!F17="簡易水道事業",IF([3]回答表!X45="●",[3]回答表!E213,IF([3]回答表!AA45="●",[3]回答表!E279,"")),"")</f>
        <v/>
      </c>
      <c r="BK113" s="151"/>
      <c r="BL113" s="151"/>
      <c r="BM113" s="151"/>
      <c r="BN113" s="150" t="str">
        <f>IF([3]回答表!F17="簡易水道事業",IF([3]回答表!X45="●",[3]回答表!E214,IF([3]回答表!AA45="●",[3]回答表!E280,"")),"")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IF([3]回答表!F17="簡易水道事業",IF([3]回答表!X45="●",[3]回答表!Y186,IF([3]回答表!AA45="●",[3]回答表!Y252,"")),"")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IF([3]回答表!F17="簡易水道事業",IF([3]回答表!AA45="●","●",""),"")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IF([3]回答表!F17="簡易水道事業",IF([3]回答表!X45="●",[3]回答表!Y187,IF([3]回答表!AA45="●",[3]回答表!Y253,"")),"")</f>
        <v/>
      </c>
      <c r="V122" s="83"/>
      <c r="W122" s="83"/>
      <c r="X122" s="83"/>
      <c r="Y122" s="83"/>
      <c r="Z122" s="83"/>
      <c r="AA122" s="83"/>
      <c r="AB122" s="83"/>
      <c r="AC122" s="83"/>
      <c r="AD122" s="83"/>
      <c r="AE122" s="83"/>
      <c r="AF122" s="83"/>
      <c r="AG122" s="83"/>
      <c r="AH122" s="83"/>
      <c r="AI122" s="83"/>
      <c r="AJ122" s="153"/>
      <c r="AK122" s="68"/>
      <c r="AL122" s="68"/>
      <c r="AM122" s="233" t="str">
        <f>IF([3]回答表!F17="簡易水道事業",IF([3]回答表!X45="●",[3]回答表!Y189,IF([3]回答表!AA45="●",[3]回答表!Y255,"")),"")</f>
        <v/>
      </c>
      <c r="AN122" s="233"/>
      <c r="AO122" s="233"/>
      <c r="AP122" s="233"/>
      <c r="AQ122" s="233"/>
      <c r="AR122" s="233"/>
      <c r="AS122" s="233" t="str">
        <f>IF([3]回答表!F17="簡易水道事業",IF([3]回答表!X45="●",[3]回答表!Y190,IF([3]回答表!AA45="●",[3]回答表!Y256,"")),"")</f>
        <v/>
      </c>
      <c r="AT122" s="233"/>
      <c r="AU122" s="233"/>
      <c r="AV122" s="233"/>
      <c r="AW122" s="233"/>
      <c r="AX122" s="233"/>
      <c r="AY122" s="233" t="str">
        <f>IF([3]回答表!F17="簡易水道事業",IF([3]回答表!X45="●",[3]回答表!Y191,IF([3]回答表!AA45="●",[3]回答表!Y257,"")),"")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IF([3]回答表!F17="簡易水道事業",IF([3]回答表!AD45="●","●",""),"")</f>
        <v/>
      </c>
      <c r="O127" s="131"/>
      <c r="P127" s="131"/>
      <c r="Q127" s="132"/>
      <c r="R127" s="119"/>
      <c r="S127" s="119"/>
      <c r="T127" s="119"/>
      <c r="U127" s="133" t="str">
        <f>IF([3]回答表!F17="簡易水道事業",IF([3]回答表!AD45="●",[3]回答表!B289,""),"")</f>
        <v/>
      </c>
      <c r="V127" s="134"/>
      <c r="W127" s="134"/>
      <c r="X127" s="134"/>
      <c r="Y127" s="134"/>
      <c r="Z127" s="134"/>
      <c r="AA127" s="134"/>
      <c r="AB127" s="134"/>
      <c r="AC127" s="134"/>
      <c r="AD127" s="134"/>
      <c r="AE127" s="134"/>
      <c r="AF127" s="134"/>
      <c r="AG127" s="134"/>
      <c r="AH127" s="134"/>
      <c r="AI127" s="134"/>
      <c r="AJ127" s="135"/>
      <c r="AK127" s="183"/>
      <c r="AL127" s="183"/>
      <c r="AM127" s="133" t="str">
        <f>IF([3]回答表!F17="簡易水道事業",IF([3]回答表!AD45="●",[3]回答表!B295,""),"")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IF([3]回答表!F17="下水道事業",IF([3]回答表!X45="●","●",""),"")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IF([3]回答表!F17="下水道事業",IF([3]回答表!X45="●",[3]回答表!B158,IF([3]回答表!AA45="●",[3]回答表!B223,"")),"")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IF([3]回答表!F17="下水道事業",IF([3]回答表!X45="●",[3]回答表!B212,IF([3]回答表!AA45="●",[3]回答表!B278,"")),"")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IF([3]回答表!F17="下水道事業",IF([3]回答表!X45="●",[3]回答表!Y193,IF([3]回答表!AA45="●",[3]回答表!Y259,"")),"")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IF([3]回答表!F17="下水道事業",IF([3]回答表!X45="●",[3]回答表!E212,IF([3]回答表!AA45="●",[3]回答表!E278,"")),"")</f>
        <v/>
      </c>
      <c r="BG142" s="151"/>
      <c r="BH142" s="151"/>
      <c r="BI142" s="151"/>
      <c r="BJ142" s="150" t="str">
        <f>IF([3]回答表!F17="下水道事業",IF([3]回答表!X45="●",[3]回答表!E213,IF([3]回答表!AA45="●",[3]回答表!E279,"")),"")</f>
        <v/>
      </c>
      <c r="BK142" s="151"/>
      <c r="BL142" s="151"/>
      <c r="BM142" s="151"/>
      <c r="BN142" s="150" t="str">
        <f>IF([3]回答表!F17="下水道事業",IF([3]回答表!X45="●",[3]回答表!E214,IF([3]回答表!AA45="●",[3]回答表!E280,"")),"")</f>
        <v/>
      </c>
      <c r="BO142" s="151"/>
      <c r="BP142" s="151"/>
      <c r="BQ142" s="152"/>
      <c r="BR142" s="112"/>
      <c r="BX142" s="200" t="str">
        <f>IF([3]回答表!AQ20="下水道事業",IF([3]回答表!BI48="○",[3]回答表!AM161,IF([3]回答表!BL48="○",[3]回答表!AM226,"")),"")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IF([3]回答表!F17="下水道事業",IF([3]回答表!X45="●",[3]回答表!Y195,IF([3]回答表!AA45="●",[3]回答表!Y261,"")),"")</f>
        <v/>
      </c>
      <c r="V147" s="83"/>
      <c r="W147" s="83"/>
      <c r="X147" s="83"/>
      <c r="Y147" s="83"/>
      <c r="Z147" s="83"/>
      <c r="AA147" s="83"/>
      <c r="AB147" s="153"/>
      <c r="AC147" s="82" t="str">
        <f>IF([3]回答表!F17="下水道事業",IF([3]回答表!X45="●",[3]回答表!Y196,IF([3]回答表!AA45="●",[3]回答表!Y262,"")),"")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IF([3]回答表!F17="下水道事業",IF([3]回答表!X45="●",[3]回答表!Y198,IF([3]回答表!AA45="●",[3]回答表!Y264,"")),"")</f>
        <v/>
      </c>
      <c r="V153" s="83"/>
      <c r="W153" s="83"/>
      <c r="X153" s="83"/>
      <c r="Y153" s="83"/>
      <c r="Z153" s="83"/>
      <c r="AA153" s="83"/>
      <c r="AB153" s="153"/>
      <c r="AC153" s="82" t="str">
        <f>IF([3]回答表!F17="下水道事業",IF([3]回答表!X45="●",[3]回答表!Y199,IF([3]回答表!AA45="●",[3]回答表!Y265,"")),"")</f>
        <v/>
      </c>
      <c r="AD153" s="83"/>
      <c r="AE153" s="83"/>
      <c r="AF153" s="83"/>
      <c r="AG153" s="83"/>
      <c r="AH153" s="83"/>
      <c r="AI153" s="83"/>
      <c r="AJ153" s="153"/>
      <c r="AK153" s="82" t="str">
        <f>IF([3]回答表!F17="下水道事業",IF([3]回答表!X45="●",[3]回答表!Y200,IF([3]回答表!AA45="●",[3]回答表!Y266,"")),"")</f>
        <v/>
      </c>
      <c r="AL153" s="83"/>
      <c r="AM153" s="83"/>
      <c r="AN153" s="83"/>
      <c r="AO153" s="83"/>
      <c r="AP153" s="83"/>
      <c r="AQ153" s="83"/>
      <c r="AR153" s="153"/>
      <c r="AS153" s="82" t="str">
        <f>IF([3]回答表!F17="下水道事業",IF([3]回答表!X45="●",[3]回答表!Y201,IF([3]回答表!AA45="●",[3]回答表!Y267,"")),"")</f>
        <v/>
      </c>
      <c r="AT153" s="83"/>
      <c r="AU153" s="83"/>
      <c r="AV153" s="83"/>
      <c r="AW153" s="83"/>
      <c r="AX153" s="83"/>
      <c r="AY153" s="83"/>
      <c r="AZ153" s="153"/>
      <c r="BA153" s="82" t="str">
        <f>IF([3]回答表!F17="下水道事業",IF([3]回答表!X45="●",[3]回答表!Y202,IF([3]回答表!AA45="●",[3]回答表!Y268,"")),"")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IF([3]回答表!F17="下水道事業",IF([3]回答表!AA45="●","●",""),"")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IF([3]回答表!F17="下水道事業",IF([3]回答表!X45="●",[3]回答表!Y207,IF([3]回答表!AA45="●",[3]回答表!Y273,"")),"")</f>
        <v/>
      </c>
      <c r="V159" s="83"/>
      <c r="W159" s="83"/>
      <c r="X159" s="83"/>
      <c r="Y159" s="83"/>
      <c r="Z159" s="83"/>
      <c r="AA159" s="83"/>
      <c r="AB159" s="153"/>
      <c r="AC159" s="82" t="str">
        <f>IF([3]回答表!F17="下水道事業",IF([3]回答表!X45="●",[3]回答表!Y208,IF([3]回答表!AA45="●",[3]回答表!Y274,"")),"")</f>
        <v/>
      </c>
      <c r="AD159" s="83"/>
      <c r="AE159" s="83"/>
      <c r="AF159" s="83"/>
      <c r="AG159" s="83"/>
      <c r="AH159" s="83"/>
      <c r="AI159" s="83"/>
      <c r="AJ159" s="153"/>
      <c r="AK159" s="82" t="str">
        <f>IF([3]回答表!F17="下水道事業",IF([3]回答表!X45="●",[3]回答表!Y209,IF([3]回答表!AA45="●",[3]回答表!Y275,"")),"")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IF([3]回答表!F17="下水道事業",IF([3]回答表!AD45="●","●",""),"")</f>
        <v/>
      </c>
      <c r="O164" s="131"/>
      <c r="P164" s="131"/>
      <c r="Q164" s="132"/>
      <c r="R164" s="119"/>
      <c r="S164" s="119"/>
      <c r="T164" s="119"/>
      <c r="U164" s="133" t="str">
        <f>IF([3]回答表!F17="下水道事業",IF([3]回答表!AD45="●",[3]回答表!B289,""),"")</f>
        <v/>
      </c>
      <c r="V164" s="134"/>
      <c r="W164" s="134"/>
      <c r="X164" s="134"/>
      <c r="Y164" s="134"/>
      <c r="Z164" s="134"/>
      <c r="AA164" s="134"/>
      <c r="AB164" s="134"/>
      <c r="AC164" s="134"/>
      <c r="AD164" s="134"/>
      <c r="AE164" s="134"/>
      <c r="AF164" s="134"/>
      <c r="AG164" s="134"/>
      <c r="AH164" s="134"/>
      <c r="AI164" s="134"/>
      <c r="AJ164" s="135"/>
      <c r="AK164" s="183"/>
      <c r="AL164" s="183"/>
      <c r="AM164" s="133" t="str">
        <f>IF([3]回答表!F17="下水道事業",IF([3]回答表!AD45="●",[3]回答表!B295,""),"")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IF([3]回答表!BD17="●",IF([3]回答表!X45="●","●",""),"")</f>
        <v/>
      </c>
      <c r="O176" s="131"/>
      <c r="P176" s="131"/>
      <c r="Q176" s="132"/>
      <c r="R176" s="119"/>
      <c r="S176" s="119"/>
      <c r="T176" s="119"/>
      <c r="U176" s="133" t="str">
        <f>IF([3]回答表!BD17="●",IF([3]回答表!X45="●",[3]回答表!B158,IF([3]回答表!AA45="●",[3]回答表!B223,"")),"")</f>
        <v/>
      </c>
      <c r="V176" s="134"/>
      <c r="W176" s="134"/>
      <c r="X176" s="134"/>
      <c r="Y176" s="134"/>
      <c r="Z176" s="134"/>
      <c r="AA176" s="134"/>
      <c r="AB176" s="134"/>
      <c r="AC176" s="134"/>
      <c r="AD176" s="134"/>
      <c r="AE176" s="134"/>
      <c r="AF176" s="134"/>
      <c r="AG176" s="134"/>
      <c r="AH176" s="134"/>
      <c r="AI176" s="134"/>
      <c r="AJ176" s="135"/>
      <c r="AK176" s="136"/>
      <c r="AL176" s="136"/>
      <c r="AM176" s="138" t="str">
        <f>IF([3]回答表!BD17="●",IF([3]回答表!X45="●",[3]回答表!B212,IF([3]回答表!AA45="●",[3]回答表!B278,"")),"")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IF([3]回答表!BD17="●",IF([3]回答表!X45="●",[3]回答表!E212,IF([3]回答表!AA45="●",[3]回答表!E278,"")),"")</f>
        <v/>
      </c>
      <c r="AN179" s="151"/>
      <c r="AO179" s="151"/>
      <c r="AP179" s="151"/>
      <c r="AQ179" s="150" t="str">
        <f>IF([3]回答表!BD17="●",IF([3]回答表!X45="●",[3]回答表!E213,IF([3]回答表!AA45="●",[3]回答表!E279,"")),"")</f>
        <v/>
      </c>
      <c r="AR179" s="151"/>
      <c r="AS179" s="151"/>
      <c r="AT179" s="151"/>
      <c r="AU179" s="150" t="str">
        <f>IF([3]回答表!BD17="●",IF([3]回答表!X45="●",[3]回答表!E214,IF([3]回答表!AA45="●",[3]回答表!E280,"")),"")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IF([3]回答表!BD17="●",IF([3]回答表!AA45="●","●",""),"")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IF([3]回答表!BD17="●",IF([3]回答表!AD45="●","●",""),"")</f>
        <v/>
      </c>
      <c r="O188" s="131"/>
      <c r="P188" s="131"/>
      <c r="Q188" s="132"/>
      <c r="R188" s="119"/>
      <c r="S188" s="119"/>
      <c r="T188" s="119"/>
      <c r="U188" s="133" t="str">
        <f>IF([3]回答表!BD17="●",IF([3]回答表!AD45="●",[3]回答表!B289,""),"")</f>
        <v/>
      </c>
      <c r="V188" s="134"/>
      <c r="W188" s="134"/>
      <c r="X188" s="134"/>
      <c r="Y188" s="134"/>
      <c r="Z188" s="134"/>
      <c r="AA188" s="134"/>
      <c r="AB188" s="134"/>
      <c r="AC188" s="134"/>
      <c r="AD188" s="134"/>
      <c r="AE188" s="134"/>
      <c r="AF188" s="134"/>
      <c r="AG188" s="134"/>
      <c r="AH188" s="134"/>
      <c r="AI188" s="134"/>
      <c r="AJ188" s="135"/>
      <c r="AK188" s="183"/>
      <c r="AL188" s="183"/>
      <c r="AM188" s="133" t="str">
        <f>IF([3]回答表!BD17="●",IF([3]回答表!AD45="●",[3]回答表!B295,""),"")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IF([3]回答表!X46="●","●","")</f>
        <v/>
      </c>
      <c r="O200" s="131"/>
      <c r="P200" s="131"/>
      <c r="Q200" s="132"/>
      <c r="R200" s="119"/>
      <c r="S200" s="119"/>
      <c r="T200" s="119"/>
      <c r="U200" s="133" t="str">
        <f>IF([3]回答表!X46="●",[3]回答表!B307,IF([3]回答表!AA46="●",[3]回答表!B324,""))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IF([3]回答表!X46="●",[3]回答表!U313,IF([3]回答表!AA46="●",[3]回答表!U330,""))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IF([3]回答表!X46="●",[3]回答表!G313,IF([3]回答表!AA46="●",[3]回答表!G330,""))</f>
        <v/>
      </c>
      <c r="AN203" s="83"/>
      <c r="AO203" s="83"/>
      <c r="AP203" s="83"/>
      <c r="AQ203" s="83"/>
      <c r="AR203" s="83"/>
      <c r="AS203" s="83"/>
      <c r="AT203" s="153"/>
      <c r="AU203" s="82" t="str">
        <f>IF([3]回答表!X46="●",[3]回答表!G314,IF([3]回答表!AA46="●",[3]回答表!G331,""))</f>
        <v/>
      </c>
      <c r="AV203" s="83"/>
      <c r="AW203" s="83"/>
      <c r="AX203" s="83"/>
      <c r="AY203" s="83"/>
      <c r="AZ203" s="83"/>
      <c r="BA203" s="83"/>
      <c r="BB203" s="153"/>
      <c r="BC203" s="120"/>
      <c r="BD203" s="109"/>
      <c r="BE203" s="109"/>
      <c r="BF203" s="150" t="str">
        <f>IF([3]回答表!X46="●",[3]回答表!X313,IF([3]回答表!AA46="●",[3]回答表!X330,""))</f>
        <v/>
      </c>
      <c r="BG203" s="151"/>
      <c r="BH203" s="151"/>
      <c r="BI203" s="151"/>
      <c r="BJ203" s="150" t="str">
        <f>IF([3]回答表!X46="●",[3]回答表!X314,IF([3]回答表!AA46="●",[3]回答表!X331,""))</f>
        <v/>
      </c>
      <c r="BK203" s="151"/>
      <c r="BL203" s="151"/>
      <c r="BM203" s="152"/>
      <c r="BN203" s="150" t="str">
        <f>IF([3]回答表!X46="●",[3]回答表!X315,IF([3]回答表!AA46="●",[3]回答表!X332,""))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IF([3]回答表!AA46="●","●","")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IF([3]回答表!AD46="●","●","")</f>
        <v/>
      </c>
      <c r="O212" s="131"/>
      <c r="P212" s="131"/>
      <c r="Q212" s="132"/>
      <c r="R212" s="119"/>
      <c r="S212" s="119"/>
      <c r="T212" s="119"/>
      <c r="U212" s="133" t="str">
        <f>IF([3]回答表!AD46="●",[3]回答表!B337,"")</f>
        <v/>
      </c>
      <c r="V212" s="134"/>
      <c r="W212" s="134"/>
      <c r="X212" s="134"/>
      <c r="Y212" s="134"/>
      <c r="Z212" s="134"/>
      <c r="AA212" s="134"/>
      <c r="AB212" s="134"/>
      <c r="AC212" s="134"/>
      <c r="AD212" s="134"/>
      <c r="AE212" s="134"/>
      <c r="AF212" s="134"/>
      <c r="AG212" s="134"/>
      <c r="AH212" s="134"/>
      <c r="AI212" s="134"/>
      <c r="AJ212" s="135"/>
      <c r="AK212" s="259"/>
      <c r="AL212" s="259"/>
      <c r="AM212" s="133" t="str">
        <f>IF([3]回答表!AD46="●",[3]回答表!B343,"")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IF([3]回答表!X47="●","●","")</f>
        <v/>
      </c>
      <c r="O224" s="131"/>
      <c r="P224" s="131"/>
      <c r="Q224" s="132"/>
      <c r="R224" s="119"/>
      <c r="S224" s="119"/>
      <c r="T224" s="119"/>
      <c r="U224" s="133" t="str">
        <f>IF([3]回答表!X47="●",[3]回答表!B356,IF([3]回答表!AA47="●",[3]回答表!B379,""))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IF([3]回答表!X47="●",[3]回答表!B362,"")</f>
        <v/>
      </c>
      <c r="AO224" s="263"/>
      <c r="AP224" s="263"/>
      <c r="AQ224" s="263"/>
      <c r="AR224" s="263"/>
      <c r="AS224" s="263"/>
      <c r="AT224" s="263"/>
      <c r="AU224" s="263"/>
      <c r="AV224" s="263"/>
      <c r="AW224" s="263"/>
      <c r="AX224" s="263"/>
      <c r="AY224" s="263"/>
      <c r="AZ224" s="263"/>
      <c r="BA224" s="263"/>
      <c r="BB224" s="264"/>
      <c r="BC224" s="120"/>
      <c r="BD224" s="109"/>
      <c r="BE224" s="109"/>
      <c r="BF224" s="138" t="str">
        <f>IF([3]回答表!X47="●",[3]回答表!B368,IF([3]回答表!AA47="●",[3]回答表!B385,""))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IF([3]回答表!X47="●",[3]回答表!E368,IF([3]回答表!AA47="●",[3]回答表!E385,""))</f>
        <v/>
      </c>
      <c r="BG227" s="151"/>
      <c r="BH227" s="151"/>
      <c r="BI227" s="151"/>
      <c r="BJ227" s="150" t="str">
        <f>IF([3]回答表!X47="●",[3]回答表!E369,IF([3]回答表!AA47="●",[3]回答表!E386,""))</f>
        <v/>
      </c>
      <c r="BK227" s="151"/>
      <c r="BL227" s="151"/>
      <c r="BM227" s="152"/>
      <c r="BN227" s="150" t="str">
        <f>IF([3]回答表!X47="●",[3]回答表!E370,IF([3]回答表!AA47="●",[3]回答表!E387,""))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IF([3]回答表!AA47="●","●","")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IF([3]回答表!AD47="●","●","")</f>
        <v/>
      </c>
      <c r="O236" s="131"/>
      <c r="P236" s="131"/>
      <c r="Q236" s="132"/>
      <c r="R236" s="119"/>
      <c r="S236" s="119"/>
      <c r="T236" s="119"/>
      <c r="U236" s="133" t="str">
        <f>IF([3]回答表!AD47="●",[3]回答表!B392,"")</f>
        <v/>
      </c>
      <c r="V236" s="134"/>
      <c r="W236" s="134"/>
      <c r="X236" s="134"/>
      <c r="Y236" s="134"/>
      <c r="Z236" s="134"/>
      <c r="AA236" s="134"/>
      <c r="AB236" s="134"/>
      <c r="AC236" s="134"/>
      <c r="AD236" s="134"/>
      <c r="AE236" s="134"/>
      <c r="AF236" s="134"/>
      <c r="AG236" s="134"/>
      <c r="AH236" s="134"/>
      <c r="AI236" s="134"/>
      <c r="AJ236" s="135"/>
      <c r="AK236" s="259"/>
      <c r="AL236" s="259"/>
      <c r="AM236" s="133" t="str">
        <f>IF([3]回答表!AD47="●",[3]回答表!B398,"")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IF([3]回答表!X48="●","●","")</f>
        <v/>
      </c>
      <c r="O248" s="131"/>
      <c r="P248" s="131"/>
      <c r="Q248" s="132"/>
      <c r="R248" s="119"/>
      <c r="S248" s="119"/>
      <c r="T248" s="119"/>
      <c r="U248" s="133" t="str">
        <f>IF([3]回答表!X48="●",[3]回答表!B411,IF([3]回答表!AA48="●",[3]回答表!B425,""))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IF([3]回答表!X48="●",[3]回答表!BC418,IF([3]回答表!AA48="●",[3]回答表!BC432,""))</f>
        <v/>
      </c>
      <c r="AR248" s="272"/>
      <c r="AS248" s="272"/>
      <c r="AT248" s="272"/>
      <c r="AU248" s="273" t="s">
        <v>73</v>
      </c>
      <c r="AV248" s="274"/>
      <c r="AW248" s="274"/>
      <c r="AX248" s="275"/>
      <c r="AY248" s="272" t="str">
        <f>IF([3]回答表!X48="●",[3]回答表!BC423,IF([3]回答表!AA48="●",[3]回答表!BC437,""))</f>
        <v/>
      </c>
      <c r="AZ248" s="272"/>
      <c r="BA248" s="272"/>
      <c r="BB248" s="272"/>
      <c r="BC248" s="120"/>
      <c r="BD248" s="109"/>
      <c r="BE248" s="109"/>
      <c r="BF248" s="138" t="str">
        <f>IF([3]回答表!X48="●",[3]回答表!S417,IF([3]回答表!AA48="●",[3]回答表!S431,""))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IF([3]回答表!X48="●",[3]回答表!BC419,IF([3]回答表!AA48="●",[3]回答表!BC433,""))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IF([3]回答表!X48="●",[3]回答表!V417,IF([3]回答表!AA48="●",[3]回答表!V431,""))</f>
        <v/>
      </c>
      <c r="BG251" s="151"/>
      <c r="BH251" s="151"/>
      <c r="BI251" s="151"/>
      <c r="BJ251" s="150" t="str">
        <f>IF([3]回答表!X48="●",[3]回答表!V418,IF([3]回答表!AA48="●",[3]回答表!V432,""))</f>
        <v/>
      </c>
      <c r="BK251" s="151"/>
      <c r="BL251" s="151"/>
      <c r="BM251" s="152"/>
      <c r="BN251" s="150" t="str">
        <f>IF([3]回答表!X48="●",[3]回答表!V419,IF([3]回答表!AA48="●",[3]回答表!V433,""))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IF([3]回答表!X48="●",[3]回答表!BC420,IF([3]回答表!AA48="●",[3]回答表!BC434,""))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IF([3]回答表!X48="●",[3]回答表!BC424,IF([3]回答表!AA48="●",[3]回答表!BC438,""))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IF([3]回答表!AA48="●","●","")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IF([3]回答表!X48="●",[3]回答表!BC421,IF([3]回答表!AA48="●",[3]回答表!BC435,""))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IF([3]回答表!X48="●",[3]回答表!BC422,IF([3]回答表!AA48="●",[3]回答表!BC436,""))</f>
        <v/>
      </c>
      <c r="AR256" s="272"/>
      <c r="AS256" s="272"/>
      <c r="AT256" s="272"/>
      <c r="AU256" s="224" t="s">
        <v>79</v>
      </c>
      <c r="AV256" s="225"/>
      <c r="AW256" s="225"/>
      <c r="AX256" s="226"/>
      <c r="AY256" s="282" t="str">
        <f>IF([3]回答表!X48="●",[3]回答表!BC425,IF([3]回答表!AA48="●",[3]回答表!BC439,""))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IF([3]回答表!AD48="●","●","")</f>
        <v/>
      </c>
      <c r="O260" s="131"/>
      <c r="P260" s="131"/>
      <c r="Q260" s="132"/>
      <c r="R260" s="119"/>
      <c r="S260" s="119"/>
      <c r="T260" s="119"/>
      <c r="U260" s="133" t="str">
        <f>IF([3]回答表!AD48="●",[3]回答表!B439,"")</f>
        <v/>
      </c>
      <c r="V260" s="134"/>
      <c r="W260" s="134"/>
      <c r="X260" s="134"/>
      <c r="Y260" s="134"/>
      <c r="Z260" s="134"/>
      <c r="AA260" s="134"/>
      <c r="AB260" s="134"/>
      <c r="AC260" s="134"/>
      <c r="AD260" s="134"/>
      <c r="AE260" s="134"/>
      <c r="AF260" s="134"/>
      <c r="AG260" s="134"/>
      <c r="AH260" s="134"/>
      <c r="AI260" s="134"/>
      <c r="AJ260" s="135"/>
      <c r="AK260" s="183"/>
      <c r="AL260" s="183"/>
      <c r="AM260" s="133" t="str">
        <f>IF([3]回答表!AD48="●",[3]回答表!B445,"")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IF([3]回答表!X49="●","●","")</f>
        <v/>
      </c>
      <c r="O271" s="131"/>
      <c r="P271" s="131"/>
      <c r="Q271" s="132"/>
      <c r="R271" s="119"/>
      <c r="S271" s="119"/>
      <c r="T271" s="119"/>
      <c r="U271" s="133" t="str">
        <f>IF([3]回答表!X49="●",[3]回答表!B458,IF([3]回答表!AA49="●",[3]回答表!B475,""))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IF([3]回答表!X49="●",[3]回答表!B468,IF([3]回答表!AA49="●",[3]回答表!B485,""))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IF([3]回答表!X49="●",[3]回答表!G464,IF([3]回答表!AA49="●",[3]回答表!G481,""))</f>
        <v/>
      </c>
      <c r="AN273" s="83"/>
      <c r="AO273" s="83"/>
      <c r="AP273" s="83"/>
      <c r="AQ273" s="83"/>
      <c r="AR273" s="83"/>
      <c r="AS273" s="83"/>
      <c r="AT273" s="153"/>
      <c r="AU273" s="82" t="str">
        <f>IF([3]回答表!X49="●",[3]回答表!G465,IF([3]回答表!AA49="●",[3]回答表!G482,""))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IF([3]回答表!X49="●",[3]回答表!E468,IF([3]回答表!AA49="●",[3]回答表!E485,""))</f>
        <v/>
      </c>
      <c r="BG274" s="151"/>
      <c r="BH274" s="151"/>
      <c r="BI274" s="151"/>
      <c r="BJ274" s="150" t="str">
        <f>IF([3]回答表!X49="●",[3]回答表!E469,IF([3]回答表!AA49="●",[3]回答表!E486,""))</f>
        <v/>
      </c>
      <c r="BK274" s="151"/>
      <c r="BL274" s="151"/>
      <c r="BM274" s="152"/>
      <c r="BN274" s="150" t="str">
        <f>IF([3]回答表!X49="●",[3]回答表!E470,IF([3]回答表!AA49="●",[3]回答表!E487,""))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IF([3]回答表!AA49="●","●","")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IF([3]回答表!AD49="●","●","")</f>
        <v/>
      </c>
      <c r="O283" s="131"/>
      <c r="P283" s="131"/>
      <c r="Q283" s="132"/>
      <c r="R283" s="119"/>
      <c r="S283" s="119"/>
      <c r="T283" s="119"/>
      <c r="U283" s="133" t="str">
        <f>IF([3]回答表!AD49="●",[3]回答表!B492,"")</f>
        <v/>
      </c>
      <c r="V283" s="134"/>
      <c r="W283" s="134"/>
      <c r="X283" s="134"/>
      <c r="Y283" s="134"/>
      <c r="Z283" s="134"/>
      <c r="AA283" s="134"/>
      <c r="AB283" s="134"/>
      <c r="AC283" s="134"/>
      <c r="AD283" s="134"/>
      <c r="AE283" s="134"/>
      <c r="AF283" s="134"/>
      <c r="AG283" s="134"/>
      <c r="AH283" s="134"/>
      <c r="AI283" s="134"/>
      <c r="AJ283" s="135"/>
      <c r="AK283" s="136"/>
      <c r="AL283" s="136"/>
      <c r="AM283" s="133" t="str">
        <f>IF([3]回答表!AD49="●",[3]回答表!B498,"")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IF([3]回答表!R50="●",[3]回答表!B511,"")</f>
        <v xml:space="preserve">
現在の美郷町下水道事業特別会計は、資金不足を一般会計からの繰入金で補てんしている。
本来は使用料収入で賄われるものであり、加入促進や施設統合による維持管理費の削減に努めている状況であるため。</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5" fitToHeight="0" orientation="portrait" r:id="rId1"/>
  <rowBreaks count="3" manualBreakCount="3">
    <brk id="79" max="69" man="1"/>
    <brk id="169" max="69" man="1"/>
    <brk id="265" max="6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4C156-620B-4D84-81F9-6B62FC72DFC9}">
  <sheetPr>
    <pageSetUpPr fitToPage="1"/>
  </sheetPr>
  <dimension ref="A1:CN315"/>
  <sheetViews>
    <sheetView showZeros="0" view="pageBreakPreview" zoomScale="60" zoomScaleNormal="55" workbookViewId="0">
      <selection activeCell="Y24" sqref="Y24:AE26"/>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IF(COUNTIF([4]回答表!K15,"*")&gt;0,[4]回答表!K15,"")</f>
        <v>美郷町</v>
      </c>
      <c r="D11" s="8"/>
      <c r="E11" s="8"/>
      <c r="F11" s="8"/>
      <c r="G11" s="8"/>
      <c r="H11" s="8"/>
      <c r="I11" s="8"/>
      <c r="J11" s="8"/>
      <c r="K11" s="8"/>
      <c r="L11" s="8"/>
      <c r="M11" s="8"/>
      <c r="N11" s="8"/>
      <c r="O11" s="8"/>
      <c r="P11" s="8"/>
      <c r="Q11" s="8"/>
      <c r="R11" s="8"/>
      <c r="S11" s="8"/>
      <c r="T11" s="8"/>
      <c r="U11" s="22" t="str">
        <f>IF(COUNTIF([4]回答表!F17,"*")&gt;0,[4]回答表!F17,"")</f>
        <v>下水道事業</v>
      </c>
      <c r="V11" s="23"/>
      <c r="W11" s="23"/>
      <c r="X11" s="23"/>
      <c r="Y11" s="23"/>
      <c r="Z11" s="23"/>
      <c r="AA11" s="23"/>
      <c r="AB11" s="23"/>
      <c r="AC11" s="23"/>
      <c r="AD11" s="23"/>
      <c r="AE11" s="23"/>
      <c r="AF11" s="10"/>
      <c r="AG11" s="10"/>
      <c r="AH11" s="10"/>
      <c r="AI11" s="10"/>
      <c r="AJ11" s="10"/>
      <c r="AK11" s="10"/>
      <c r="AL11" s="10"/>
      <c r="AM11" s="10"/>
      <c r="AN11" s="11"/>
      <c r="AO11" s="24" t="str">
        <f>IF(COUNTIF([4]回答表!W17,"*")&gt;0,[4]回答表!W17,"")</f>
        <v>農業集落排水施設</v>
      </c>
      <c r="AP11" s="10"/>
      <c r="AQ11" s="10"/>
      <c r="AR11" s="10"/>
      <c r="AS11" s="10"/>
      <c r="AT11" s="10"/>
      <c r="AU11" s="10"/>
      <c r="AV11" s="10"/>
      <c r="AW11" s="10"/>
      <c r="AX11" s="10"/>
      <c r="AY11" s="10"/>
      <c r="AZ11" s="10"/>
      <c r="BA11" s="10"/>
      <c r="BB11" s="10"/>
      <c r="BC11" s="10"/>
      <c r="BD11" s="10"/>
      <c r="BE11" s="10"/>
      <c r="BF11" s="11"/>
      <c r="BG11" s="21" t="str">
        <f>IF(COUNTIF([4]回答表!F19,"*")&gt;0,[4]回答表!F19,"")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IF([4]回答表!R43="●","●","")</f>
        <v/>
      </c>
      <c r="E24" s="80"/>
      <c r="F24" s="80"/>
      <c r="G24" s="80"/>
      <c r="H24" s="80"/>
      <c r="I24" s="80"/>
      <c r="J24" s="81"/>
      <c r="K24" s="79" t="str">
        <f>IF([4]回答表!R44="●","●","")</f>
        <v/>
      </c>
      <c r="L24" s="80"/>
      <c r="M24" s="80"/>
      <c r="N24" s="80"/>
      <c r="O24" s="80"/>
      <c r="P24" s="80"/>
      <c r="Q24" s="81"/>
      <c r="R24" s="79" t="str">
        <f>IF([4]回答表!R45="●","●","")</f>
        <v/>
      </c>
      <c r="S24" s="80"/>
      <c r="T24" s="80"/>
      <c r="U24" s="80"/>
      <c r="V24" s="80"/>
      <c r="W24" s="80"/>
      <c r="X24" s="81"/>
      <c r="Y24" s="79" t="str">
        <f>IF([4]回答表!R46="●","●","")</f>
        <v/>
      </c>
      <c r="Z24" s="80"/>
      <c r="AA24" s="80"/>
      <c r="AB24" s="80"/>
      <c r="AC24" s="80"/>
      <c r="AD24" s="80"/>
      <c r="AE24" s="81"/>
      <c r="AF24" s="79" t="str">
        <f>IF([4]回答表!R47="●","●","")</f>
        <v/>
      </c>
      <c r="AG24" s="80"/>
      <c r="AH24" s="80"/>
      <c r="AI24" s="80"/>
      <c r="AJ24" s="80"/>
      <c r="AK24" s="80"/>
      <c r="AL24" s="81"/>
      <c r="AM24" s="79" t="str">
        <f>IF([4]回答表!R48="●","●","")</f>
        <v/>
      </c>
      <c r="AN24" s="80"/>
      <c r="AO24" s="80"/>
      <c r="AP24" s="80"/>
      <c r="AQ24" s="80"/>
      <c r="AR24" s="80"/>
      <c r="AS24" s="81"/>
      <c r="AT24" s="79" t="str">
        <f>IF([4]回答表!R49="●","●","")</f>
        <v/>
      </c>
      <c r="AU24" s="80"/>
      <c r="AV24" s="80"/>
      <c r="AW24" s="80"/>
      <c r="AX24" s="80"/>
      <c r="AY24" s="80"/>
      <c r="AZ24" s="81"/>
      <c r="BA24" s="68"/>
      <c r="BB24" s="82" t="str">
        <f>IF([4]回答表!R50="●","●","")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IF([4]回答表!X43="●","●","")</f>
        <v/>
      </c>
      <c r="O36" s="131"/>
      <c r="P36" s="131"/>
      <c r="Q36" s="132"/>
      <c r="R36" s="119"/>
      <c r="S36" s="119"/>
      <c r="T36" s="119"/>
      <c r="U36" s="133" t="str">
        <f>IF([4]回答表!X43="●",[4]回答表!B59,IF([4]回答表!AA43="●",[4]回答表!B79,""))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IF([4]回答表!X43="●",[4]回答表!S65,IF([4]回答表!AA43="●",[4]回答表!S85,""))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IF([4]回答表!X43="●",[4]回答表!G65,IF([4]回答表!AA43="●",[4]回答表!G85,""))</f>
        <v/>
      </c>
      <c r="AN38" s="83"/>
      <c r="AO38" s="83"/>
      <c r="AP38" s="83"/>
      <c r="AQ38" s="83"/>
      <c r="AR38" s="83"/>
      <c r="AS38" s="83"/>
      <c r="AT38" s="153"/>
      <c r="AU38" s="82" t="str">
        <f>IF([4]回答表!X43="●",[4]回答表!G66,IF([4]回答表!AA43="●",[4]回答表!G86,""))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IF([4]回答表!X43="●",[4]回答表!V65,IF([4]回答表!AA43="●",[4]回答表!V85,""))</f>
        <v/>
      </c>
      <c r="BG39" s="16"/>
      <c r="BH39" s="16"/>
      <c r="BI39" s="17"/>
      <c r="BJ39" s="150" t="str">
        <f>IF([4]回答表!X43="●",[4]回答表!V66,IF([4]回答表!AA43="●",[4]回答表!V86,""))</f>
        <v/>
      </c>
      <c r="BK39" s="16"/>
      <c r="BL39" s="16"/>
      <c r="BM39" s="17"/>
      <c r="BN39" s="150" t="str">
        <f>IF([4]回答表!X43="●",[4]回答表!V67,IF([4]回答表!AA43="●",[4]回答表!V87,""))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IF([4]回答表!X43="●",[4]回答表!O71,IF([4]回答表!AA43="●",[4]回答表!O91,""))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IF([4]回答表!X43="●",[4]回答表!O72,IF([4]回答表!AA43="●",[4]回答表!O92,""))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IF([4]回答表!AA43="●","●","")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IF([4]回答表!X43="●",[4]回答表!O73,IF([4]回答表!AA43="●",[4]回答表!O93,""))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IF([4]回答表!X43="●",[4]回答表!O74,IF([4]回答表!AA43="●",[4]回答表!O94,""))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IF([4]回答表!X43="●",[4]回答表!AG71,IF([4]回答表!AA43="●",[4]回答表!AG91,""))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IF([4]回答表!X43="●",[4]回答表!AG72,IF([4]回答表!AA43="●",[4]回答表!AG92,""))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IF([4]回答表!AD43="●","●","")</f>
        <v/>
      </c>
      <c r="O51" s="131"/>
      <c r="P51" s="131"/>
      <c r="Q51" s="132"/>
      <c r="R51" s="119"/>
      <c r="S51" s="119"/>
      <c r="T51" s="119"/>
      <c r="U51" s="133" t="str">
        <f>IF([4]回答表!AD43="●",[4]回答表!B99,"")</f>
        <v/>
      </c>
      <c r="V51" s="134"/>
      <c r="W51" s="134"/>
      <c r="X51" s="134"/>
      <c r="Y51" s="134"/>
      <c r="Z51" s="134"/>
      <c r="AA51" s="134"/>
      <c r="AB51" s="134"/>
      <c r="AC51" s="134"/>
      <c r="AD51" s="134"/>
      <c r="AE51" s="134"/>
      <c r="AF51" s="134"/>
      <c r="AG51" s="134"/>
      <c r="AH51" s="134"/>
      <c r="AI51" s="134"/>
      <c r="AJ51" s="135"/>
      <c r="AK51" s="183"/>
      <c r="AL51" s="183"/>
      <c r="AM51" s="133" t="str">
        <f>IF([4]回答表!AD43="●",[4]回答表!B104,"")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IF([4]回答表!X44="●","●","")</f>
        <v/>
      </c>
      <c r="O62" s="131"/>
      <c r="P62" s="131"/>
      <c r="Q62" s="132"/>
      <c r="R62" s="119"/>
      <c r="S62" s="119"/>
      <c r="T62" s="119"/>
      <c r="U62" s="133" t="str">
        <f>IF([4]回答表!X44="●",[4]回答表!B115,IF([4]回答表!AA44="●",[4]回答表!B127,""))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IF([4]回答表!X44="●",[4]回答表!S121,IF([4]回答表!AA44="●",[4]回答表!S133,""))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IF([4]回答表!X44="●",[4]回答表!J121,IF([4]回答表!AA44="●",[4]回答表!J133,""))</f>
        <v/>
      </c>
      <c r="AN65" s="83"/>
      <c r="AO65" s="83"/>
      <c r="AP65" s="83"/>
      <c r="AQ65" s="83"/>
      <c r="AR65" s="83"/>
      <c r="AS65" s="83"/>
      <c r="AT65" s="153"/>
      <c r="AU65" s="82" t="str">
        <f>IF([4]回答表!X44="●",[4]回答表!J122,IF([4]回答表!AA44="●",[4]回答表!J134,""))</f>
        <v/>
      </c>
      <c r="AV65" s="83"/>
      <c r="AW65" s="83"/>
      <c r="AX65" s="83"/>
      <c r="AY65" s="83"/>
      <c r="AZ65" s="83"/>
      <c r="BA65" s="83"/>
      <c r="BB65" s="153"/>
      <c r="BC65" s="120"/>
      <c r="BD65" s="109"/>
      <c r="BE65" s="109"/>
      <c r="BF65" s="150" t="str">
        <f>IF([4]回答表!X44="●",[4]回答表!V121,IF([4]回答表!AA44="●",[4]回答表!V133,""))</f>
        <v/>
      </c>
      <c r="BG65" s="151"/>
      <c r="BH65" s="151"/>
      <c r="BI65" s="151"/>
      <c r="BJ65" s="150" t="str">
        <f>IF([4]回答表!X44="●",[4]回答表!V122,IF([4]回答表!AA44="●",[4]回答表!V134,""))</f>
        <v/>
      </c>
      <c r="BK65" s="151"/>
      <c r="BL65" s="151"/>
      <c r="BM65" s="151"/>
      <c r="BN65" s="150" t="str">
        <f>IF([4]回答表!X44="●",[4]回答表!V123,IF([4]回答表!AA44="●",[4]回答表!V135,""))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IF([4]回答表!AA44="●","●","")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IF([4]回答表!AD44="●","●","")</f>
        <v/>
      </c>
      <c r="O74" s="131"/>
      <c r="P74" s="131"/>
      <c r="Q74" s="132"/>
      <c r="R74" s="119"/>
      <c r="S74" s="119"/>
      <c r="T74" s="119"/>
      <c r="U74" s="133" t="str">
        <f>IF([4]回答表!AD44="●",[4]回答表!B140,"")</f>
        <v/>
      </c>
      <c r="V74" s="134"/>
      <c r="W74" s="134"/>
      <c r="X74" s="134"/>
      <c r="Y74" s="134"/>
      <c r="Z74" s="134"/>
      <c r="AA74" s="134"/>
      <c r="AB74" s="134"/>
      <c r="AC74" s="134"/>
      <c r="AD74" s="134"/>
      <c r="AE74" s="134"/>
      <c r="AF74" s="134"/>
      <c r="AG74" s="134"/>
      <c r="AH74" s="134"/>
      <c r="AI74" s="134"/>
      <c r="AJ74" s="135"/>
      <c r="AK74" s="183"/>
      <c r="AL74" s="183"/>
      <c r="AM74" s="133" t="str">
        <f>IF([4]回答表!AD44="●",[4]回答表!B146,"")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IF([4]回答表!F17="水道事業",IF([4]回答表!X45="●","●",""),"")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IF([4]回答表!F17="水道事業",IF([4]回答表!X45="●",[4]回答表!B158,IF([4]回答表!AA45="●",[4]回答表!B223,"")),"")</f>
        <v/>
      </c>
      <c r="AN86" s="201"/>
      <c r="AO86" s="201"/>
      <c r="AP86" s="201"/>
      <c r="AQ86" s="201"/>
      <c r="AR86" s="201"/>
      <c r="AS86" s="201"/>
      <c r="AT86" s="201"/>
      <c r="AU86" s="201"/>
      <c r="AV86" s="201"/>
      <c r="AW86" s="201"/>
      <c r="AX86" s="201"/>
      <c r="AY86" s="201"/>
      <c r="AZ86" s="201"/>
      <c r="BA86" s="201"/>
      <c r="BB86" s="201"/>
      <c r="BC86" s="202"/>
      <c r="BD86" s="109"/>
      <c r="BE86" s="109"/>
      <c r="BF86" s="138" t="str">
        <f>IF([4]回答表!F17="水道事業",IF([4]回答表!X45="●",[4]回答表!B212,IF([4]回答表!AA45="●",[4]回答表!B278,"")),"")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IF([4]回答表!F17="水道事業",IF([4]回答表!X45="●",[4]回答表!J166,IF([4]回答表!AA45="●",[4]回答表!J231,"")),"")</f>
        <v/>
      </c>
      <c r="V88" s="83"/>
      <c r="W88" s="83"/>
      <c r="X88" s="83"/>
      <c r="Y88" s="83"/>
      <c r="Z88" s="83"/>
      <c r="AA88" s="83"/>
      <c r="AB88" s="153"/>
      <c r="AC88" s="82" t="str">
        <f>IF([4]回答表!F17="水道事業",IF([4]回答表!X45="●",[4]回答表!J173,IF([4]回答表!AA45="●",[4]回答表!J238,"")),"")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IF([4]回答表!F17="水道事業",IF([4]回答表!X45="●",[4]回答表!E212,IF([4]回答表!AA45="●",[4]回答表!E278,"")),"")</f>
        <v/>
      </c>
      <c r="BG89" s="151"/>
      <c r="BH89" s="151"/>
      <c r="BI89" s="151"/>
      <c r="BJ89" s="150" t="str">
        <f>IF([4]回答表!F17="水道事業",IF([4]回答表!X45="●",[4]回答表!E213,IF([4]回答表!AA45="●",[4]回答表!E279,"")),"")</f>
        <v/>
      </c>
      <c r="BK89" s="151"/>
      <c r="BL89" s="151"/>
      <c r="BM89" s="151"/>
      <c r="BN89" s="150" t="str">
        <f>IF([4]回答表!F17="水道事業",IF([4]回答表!X45="●",[4]回答表!E214,IF([4]回答表!AA45="●",[4]回答表!E280,"")),"")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IF([4]回答表!F17="水道事業",IF([4]回答表!AA45="●","●",""),"")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IF([4]回答表!F17="水道事業",IF([4]回答表!X45="●",[4]回答表!J176,IF([4]回答表!AA45="●",[4]回答表!J241,"")),"")</f>
        <v/>
      </c>
      <c r="V93" s="83"/>
      <c r="W93" s="83"/>
      <c r="X93" s="83"/>
      <c r="Y93" s="83"/>
      <c r="Z93" s="83"/>
      <c r="AA93" s="83"/>
      <c r="AB93" s="153"/>
      <c r="AC93" s="82" t="str">
        <f>IF([4]回答表!F17="水道事業",IF([4]回答表!X45="●",[4]回答表!J180,IF([4]回答表!AA45="●",[4]回答表!J245,"")),"")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IF([4]回答表!F17="水道事業",IF([4]回答表!AD45="○","○",""),"")</f>
        <v/>
      </c>
      <c r="O98" s="131"/>
      <c r="P98" s="131"/>
      <c r="Q98" s="132"/>
      <c r="R98" s="119"/>
      <c r="S98" s="119"/>
      <c r="T98" s="119"/>
      <c r="U98" s="133" t="str">
        <f>IF([4]回答表!F17="水道事業",IF([4]回答表!AD45="●",[4]回答表!B289,""),"")</f>
        <v/>
      </c>
      <c r="V98" s="134"/>
      <c r="W98" s="134"/>
      <c r="X98" s="134"/>
      <c r="Y98" s="134"/>
      <c r="Z98" s="134"/>
      <c r="AA98" s="134"/>
      <c r="AB98" s="134"/>
      <c r="AC98" s="134"/>
      <c r="AD98" s="134"/>
      <c r="AE98" s="134"/>
      <c r="AF98" s="134"/>
      <c r="AG98" s="134"/>
      <c r="AH98" s="134"/>
      <c r="AI98" s="134"/>
      <c r="AJ98" s="135"/>
      <c r="AK98" s="183"/>
      <c r="AL98" s="183"/>
      <c r="AM98" s="133" t="str">
        <f>IF([4]回答表!F17="水道事業",IF([4]回答表!AD45="●",[4]回答表!B295,""),"")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IF([4]回答表!F17="簡易水道事業",IF([4]回答表!X45="●",[4]回答表!B158,IF([4]回答表!AA45="●",[4]回答表!B223,"")),"")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IF([4]回答表!F17="簡易水道事業",IF([4]回答表!X45="●",[4]回答表!B212,IF([4]回答表!AA45="●",[4]回答表!B278,"")),"")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IF([4]回答表!F17="簡易水道事業",IF([4]回答表!X45="●","●",""),"")</f>
        <v/>
      </c>
      <c r="O112" s="131"/>
      <c r="P112" s="131"/>
      <c r="Q112" s="132"/>
      <c r="R112" s="119"/>
      <c r="S112" s="119"/>
      <c r="T112" s="119"/>
      <c r="U112" s="82" t="str">
        <f>IF([4]回答表!F17="簡易水道事業",IF([4]回答表!X45="●",[4]回答表!Y185,IF([4]回答表!AA45="●",[4]回答表!Y251,"")),"")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IF([4]回答表!F17="簡易水道事業",IF([4]回答表!X45="●",[4]回答表!E212,IF([4]回答表!AA45="●",[4]回答表!E278,"")),"")</f>
        <v/>
      </c>
      <c r="BG113" s="151"/>
      <c r="BH113" s="151"/>
      <c r="BI113" s="151"/>
      <c r="BJ113" s="150" t="str">
        <f>IF([4]回答表!F17="簡易水道事業",IF([4]回答表!X45="●",[4]回答表!E213,IF([4]回答表!AA45="●",[4]回答表!E279,"")),"")</f>
        <v/>
      </c>
      <c r="BK113" s="151"/>
      <c r="BL113" s="151"/>
      <c r="BM113" s="151"/>
      <c r="BN113" s="150" t="str">
        <f>IF([4]回答表!F17="簡易水道事業",IF([4]回答表!X45="●",[4]回答表!E214,IF([4]回答表!AA45="●",[4]回答表!E280,"")),"")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IF([4]回答表!F17="簡易水道事業",IF([4]回答表!X45="●",[4]回答表!Y186,IF([4]回答表!AA45="●",[4]回答表!Y252,"")),"")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IF([4]回答表!F17="簡易水道事業",IF([4]回答表!AA45="●","●",""),"")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IF([4]回答表!F17="簡易水道事業",IF([4]回答表!X45="●",[4]回答表!Y187,IF([4]回答表!AA45="●",[4]回答表!Y253,"")),"")</f>
        <v/>
      </c>
      <c r="V122" s="83"/>
      <c r="W122" s="83"/>
      <c r="X122" s="83"/>
      <c r="Y122" s="83"/>
      <c r="Z122" s="83"/>
      <c r="AA122" s="83"/>
      <c r="AB122" s="83"/>
      <c r="AC122" s="83"/>
      <c r="AD122" s="83"/>
      <c r="AE122" s="83"/>
      <c r="AF122" s="83"/>
      <c r="AG122" s="83"/>
      <c r="AH122" s="83"/>
      <c r="AI122" s="83"/>
      <c r="AJ122" s="153"/>
      <c r="AK122" s="68"/>
      <c r="AL122" s="68"/>
      <c r="AM122" s="233" t="str">
        <f>IF([4]回答表!F17="簡易水道事業",IF([4]回答表!X45="●",[4]回答表!Y189,IF([4]回答表!AA45="●",[4]回答表!Y255,"")),"")</f>
        <v/>
      </c>
      <c r="AN122" s="233"/>
      <c r="AO122" s="233"/>
      <c r="AP122" s="233"/>
      <c r="AQ122" s="233"/>
      <c r="AR122" s="233"/>
      <c r="AS122" s="233" t="str">
        <f>IF([4]回答表!F17="簡易水道事業",IF([4]回答表!X45="●",[4]回答表!Y190,IF([4]回答表!AA45="●",[4]回答表!Y256,"")),"")</f>
        <v/>
      </c>
      <c r="AT122" s="233"/>
      <c r="AU122" s="233"/>
      <c r="AV122" s="233"/>
      <c r="AW122" s="233"/>
      <c r="AX122" s="233"/>
      <c r="AY122" s="233" t="str">
        <f>IF([4]回答表!F17="簡易水道事業",IF([4]回答表!X45="●",[4]回答表!Y191,IF([4]回答表!AA45="●",[4]回答表!Y257,"")),"")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IF([4]回答表!F17="簡易水道事業",IF([4]回答表!AD45="●","●",""),"")</f>
        <v/>
      </c>
      <c r="O127" s="131"/>
      <c r="P127" s="131"/>
      <c r="Q127" s="132"/>
      <c r="R127" s="119"/>
      <c r="S127" s="119"/>
      <c r="T127" s="119"/>
      <c r="U127" s="133" t="str">
        <f>IF([4]回答表!F17="簡易水道事業",IF([4]回答表!AD45="●",[4]回答表!B289,""),"")</f>
        <v/>
      </c>
      <c r="V127" s="134"/>
      <c r="W127" s="134"/>
      <c r="X127" s="134"/>
      <c r="Y127" s="134"/>
      <c r="Z127" s="134"/>
      <c r="AA127" s="134"/>
      <c r="AB127" s="134"/>
      <c r="AC127" s="134"/>
      <c r="AD127" s="134"/>
      <c r="AE127" s="134"/>
      <c r="AF127" s="134"/>
      <c r="AG127" s="134"/>
      <c r="AH127" s="134"/>
      <c r="AI127" s="134"/>
      <c r="AJ127" s="135"/>
      <c r="AK127" s="183"/>
      <c r="AL127" s="183"/>
      <c r="AM127" s="133" t="str">
        <f>IF([4]回答表!F17="簡易水道事業",IF([4]回答表!AD45="●",[4]回答表!B295,""),"")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IF([4]回答表!F17="下水道事業",IF([4]回答表!X45="●","●",""),"")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IF([4]回答表!F17="下水道事業",IF([4]回答表!X45="●",[4]回答表!B158,IF([4]回答表!AA45="●",[4]回答表!B223,"")),"")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IF([4]回答表!F17="下水道事業",IF([4]回答表!X45="●",[4]回答表!B212,IF([4]回答表!AA45="●",[4]回答表!B278,"")),"")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IF([4]回答表!F17="下水道事業",IF([4]回答表!X45="●",[4]回答表!Y193,IF([4]回答表!AA45="●",[4]回答表!Y259,"")),"")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IF([4]回答表!F17="下水道事業",IF([4]回答表!X45="●",[4]回答表!E212,IF([4]回答表!AA45="●",[4]回答表!E278,"")),"")</f>
        <v/>
      </c>
      <c r="BG142" s="151"/>
      <c r="BH142" s="151"/>
      <c r="BI142" s="151"/>
      <c r="BJ142" s="150" t="str">
        <f>IF([4]回答表!F17="下水道事業",IF([4]回答表!X45="●",[4]回答表!E213,IF([4]回答表!AA45="●",[4]回答表!E279,"")),"")</f>
        <v/>
      </c>
      <c r="BK142" s="151"/>
      <c r="BL142" s="151"/>
      <c r="BM142" s="151"/>
      <c r="BN142" s="150" t="str">
        <f>IF([4]回答表!F17="下水道事業",IF([4]回答表!X45="●",[4]回答表!E214,IF([4]回答表!AA45="●",[4]回答表!E280,"")),"")</f>
        <v/>
      </c>
      <c r="BO142" s="151"/>
      <c r="BP142" s="151"/>
      <c r="BQ142" s="152"/>
      <c r="BR142" s="112"/>
      <c r="BX142" s="200" t="str">
        <f>IF([4]回答表!AQ20="下水道事業",IF([4]回答表!BI48="○",[4]回答表!AM161,IF([4]回答表!BL48="○",[4]回答表!AM226,"")),"")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IF([4]回答表!F17="下水道事業",IF([4]回答表!X45="●",[4]回答表!Y195,IF([4]回答表!AA45="●",[4]回答表!Y261,"")),"")</f>
        <v/>
      </c>
      <c r="V147" s="83"/>
      <c r="W147" s="83"/>
      <c r="X147" s="83"/>
      <c r="Y147" s="83"/>
      <c r="Z147" s="83"/>
      <c r="AA147" s="83"/>
      <c r="AB147" s="153"/>
      <c r="AC147" s="82" t="str">
        <f>IF([4]回答表!F17="下水道事業",IF([4]回答表!X45="●",[4]回答表!Y196,IF([4]回答表!AA45="●",[4]回答表!Y262,"")),"")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IF([4]回答表!F17="下水道事業",IF([4]回答表!X45="●",[4]回答表!Y198,IF([4]回答表!AA45="●",[4]回答表!Y264,"")),"")</f>
        <v/>
      </c>
      <c r="V153" s="83"/>
      <c r="W153" s="83"/>
      <c r="X153" s="83"/>
      <c r="Y153" s="83"/>
      <c r="Z153" s="83"/>
      <c r="AA153" s="83"/>
      <c r="AB153" s="153"/>
      <c r="AC153" s="82" t="str">
        <f>IF([4]回答表!F17="下水道事業",IF([4]回答表!X45="●",[4]回答表!Y199,IF([4]回答表!AA45="●",[4]回答表!Y265,"")),"")</f>
        <v/>
      </c>
      <c r="AD153" s="83"/>
      <c r="AE153" s="83"/>
      <c r="AF153" s="83"/>
      <c r="AG153" s="83"/>
      <c r="AH153" s="83"/>
      <c r="AI153" s="83"/>
      <c r="AJ153" s="153"/>
      <c r="AK153" s="82" t="str">
        <f>IF([4]回答表!F17="下水道事業",IF([4]回答表!X45="●",[4]回答表!Y200,IF([4]回答表!AA45="●",[4]回答表!Y266,"")),"")</f>
        <v/>
      </c>
      <c r="AL153" s="83"/>
      <c r="AM153" s="83"/>
      <c r="AN153" s="83"/>
      <c r="AO153" s="83"/>
      <c r="AP153" s="83"/>
      <c r="AQ153" s="83"/>
      <c r="AR153" s="153"/>
      <c r="AS153" s="82" t="str">
        <f>IF([4]回答表!F17="下水道事業",IF([4]回答表!X45="●",[4]回答表!Y201,IF([4]回答表!AA45="●",[4]回答表!Y267,"")),"")</f>
        <v/>
      </c>
      <c r="AT153" s="83"/>
      <c r="AU153" s="83"/>
      <c r="AV153" s="83"/>
      <c r="AW153" s="83"/>
      <c r="AX153" s="83"/>
      <c r="AY153" s="83"/>
      <c r="AZ153" s="153"/>
      <c r="BA153" s="82" t="str">
        <f>IF([4]回答表!F17="下水道事業",IF([4]回答表!X45="●",[4]回答表!Y202,IF([4]回答表!AA45="●",[4]回答表!Y268,"")),"")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IF([4]回答表!F17="下水道事業",IF([4]回答表!AA45="●","●",""),"")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IF([4]回答表!F17="下水道事業",IF([4]回答表!X45="●",[4]回答表!Y207,IF([4]回答表!AA45="●",[4]回答表!Y273,"")),"")</f>
        <v/>
      </c>
      <c r="V159" s="83"/>
      <c r="W159" s="83"/>
      <c r="X159" s="83"/>
      <c r="Y159" s="83"/>
      <c r="Z159" s="83"/>
      <c r="AA159" s="83"/>
      <c r="AB159" s="153"/>
      <c r="AC159" s="82" t="str">
        <f>IF([4]回答表!F17="下水道事業",IF([4]回答表!X45="●",[4]回答表!Y208,IF([4]回答表!AA45="●",[4]回答表!Y274,"")),"")</f>
        <v/>
      </c>
      <c r="AD159" s="83"/>
      <c r="AE159" s="83"/>
      <c r="AF159" s="83"/>
      <c r="AG159" s="83"/>
      <c r="AH159" s="83"/>
      <c r="AI159" s="83"/>
      <c r="AJ159" s="153"/>
      <c r="AK159" s="82" t="str">
        <f>IF([4]回答表!F17="下水道事業",IF([4]回答表!X45="●",[4]回答表!Y209,IF([4]回答表!AA45="●",[4]回答表!Y275,"")),"")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IF([4]回答表!F17="下水道事業",IF([4]回答表!AD45="●","●",""),"")</f>
        <v/>
      </c>
      <c r="O164" s="131"/>
      <c r="P164" s="131"/>
      <c r="Q164" s="132"/>
      <c r="R164" s="119"/>
      <c r="S164" s="119"/>
      <c r="T164" s="119"/>
      <c r="U164" s="133" t="str">
        <f>IF([4]回答表!F17="下水道事業",IF([4]回答表!AD45="●",[4]回答表!B289,""),"")</f>
        <v/>
      </c>
      <c r="V164" s="134"/>
      <c r="W164" s="134"/>
      <c r="X164" s="134"/>
      <c r="Y164" s="134"/>
      <c r="Z164" s="134"/>
      <c r="AA164" s="134"/>
      <c r="AB164" s="134"/>
      <c r="AC164" s="134"/>
      <c r="AD164" s="134"/>
      <c r="AE164" s="134"/>
      <c r="AF164" s="134"/>
      <c r="AG164" s="134"/>
      <c r="AH164" s="134"/>
      <c r="AI164" s="134"/>
      <c r="AJ164" s="135"/>
      <c r="AK164" s="183"/>
      <c r="AL164" s="183"/>
      <c r="AM164" s="133" t="str">
        <f>IF([4]回答表!F17="下水道事業",IF([4]回答表!AD45="●",[4]回答表!B295,""),"")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IF([4]回答表!BD17="●",IF([4]回答表!X45="●","●",""),"")</f>
        <v/>
      </c>
      <c r="O176" s="131"/>
      <c r="P176" s="131"/>
      <c r="Q176" s="132"/>
      <c r="R176" s="119"/>
      <c r="S176" s="119"/>
      <c r="T176" s="119"/>
      <c r="U176" s="133" t="str">
        <f>IF([4]回答表!BD17="●",IF([4]回答表!X45="●",[4]回答表!B158,IF([4]回答表!AA45="●",[4]回答表!B223,"")),"")</f>
        <v/>
      </c>
      <c r="V176" s="134"/>
      <c r="W176" s="134"/>
      <c r="X176" s="134"/>
      <c r="Y176" s="134"/>
      <c r="Z176" s="134"/>
      <c r="AA176" s="134"/>
      <c r="AB176" s="134"/>
      <c r="AC176" s="134"/>
      <c r="AD176" s="134"/>
      <c r="AE176" s="134"/>
      <c r="AF176" s="134"/>
      <c r="AG176" s="134"/>
      <c r="AH176" s="134"/>
      <c r="AI176" s="134"/>
      <c r="AJ176" s="135"/>
      <c r="AK176" s="136"/>
      <c r="AL176" s="136"/>
      <c r="AM176" s="138" t="str">
        <f>IF([4]回答表!BD17="●",IF([4]回答表!X45="●",[4]回答表!B212,IF([4]回答表!AA45="●",[4]回答表!B278,"")),"")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IF([4]回答表!BD17="●",IF([4]回答表!X45="●",[4]回答表!E212,IF([4]回答表!AA45="●",[4]回答表!E278,"")),"")</f>
        <v/>
      </c>
      <c r="AN179" s="151"/>
      <c r="AO179" s="151"/>
      <c r="AP179" s="151"/>
      <c r="AQ179" s="150" t="str">
        <f>IF([4]回答表!BD17="●",IF([4]回答表!X45="●",[4]回答表!E213,IF([4]回答表!AA45="●",[4]回答表!E279,"")),"")</f>
        <v/>
      </c>
      <c r="AR179" s="151"/>
      <c r="AS179" s="151"/>
      <c r="AT179" s="151"/>
      <c r="AU179" s="150" t="str">
        <f>IF([4]回答表!BD17="●",IF([4]回答表!X45="●",[4]回答表!E214,IF([4]回答表!AA45="●",[4]回答表!E280,"")),"")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IF([4]回答表!BD17="●",IF([4]回答表!AA45="●","●",""),"")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IF([4]回答表!BD17="●",IF([4]回答表!AD45="●","●",""),"")</f>
        <v/>
      </c>
      <c r="O188" s="131"/>
      <c r="P188" s="131"/>
      <c r="Q188" s="132"/>
      <c r="R188" s="119"/>
      <c r="S188" s="119"/>
      <c r="T188" s="119"/>
      <c r="U188" s="133" t="str">
        <f>IF([4]回答表!BD17="●",IF([4]回答表!AD45="●",[4]回答表!B289,""),"")</f>
        <v/>
      </c>
      <c r="V188" s="134"/>
      <c r="W188" s="134"/>
      <c r="X188" s="134"/>
      <c r="Y188" s="134"/>
      <c r="Z188" s="134"/>
      <c r="AA188" s="134"/>
      <c r="AB188" s="134"/>
      <c r="AC188" s="134"/>
      <c r="AD188" s="134"/>
      <c r="AE188" s="134"/>
      <c r="AF188" s="134"/>
      <c r="AG188" s="134"/>
      <c r="AH188" s="134"/>
      <c r="AI188" s="134"/>
      <c r="AJ188" s="135"/>
      <c r="AK188" s="183"/>
      <c r="AL188" s="183"/>
      <c r="AM188" s="133" t="str">
        <f>IF([4]回答表!BD17="●",IF([4]回答表!AD45="●",[4]回答表!B295,""),"")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IF([4]回答表!X46="●","●","")</f>
        <v/>
      </c>
      <c r="O200" s="131"/>
      <c r="P200" s="131"/>
      <c r="Q200" s="132"/>
      <c r="R200" s="119"/>
      <c r="S200" s="119"/>
      <c r="T200" s="119"/>
      <c r="U200" s="133" t="str">
        <f>IF([4]回答表!X46="●",[4]回答表!B307,IF([4]回答表!AA46="●",[4]回答表!B324,""))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IF([4]回答表!X46="●",[4]回答表!U313,IF([4]回答表!AA46="●",[4]回答表!U330,""))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IF([4]回答表!X46="●",[4]回答表!G313,IF([4]回答表!AA46="●",[4]回答表!G330,""))</f>
        <v/>
      </c>
      <c r="AN203" s="83"/>
      <c r="AO203" s="83"/>
      <c r="AP203" s="83"/>
      <c r="AQ203" s="83"/>
      <c r="AR203" s="83"/>
      <c r="AS203" s="83"/>
      <c r="AT203" s="153"/>
      <c r="AU203" s="82" t="str">
        <f>IF([4]回答表!X46="●",[4]回答表!G314,IF([4]回答表!AA46="●",[4]回答表!G331,""))</f>
        <v/>
      </c>
      <c r="AV203" s="83"/>
      <c r="AW203" s="83"/>
      <c r="AX203" s="83"/>
      <c r="AY203" s="83"/>
      <c r="AZ203" s="83"/>
      <c r="BA203" s="83"/>
      <c r="BB203" s="153"/>
      <c r="BC203" s="120"/>
      <c r="BD203" s="109"/>
      <c r="BE203" s="109"/>
      <c r="BF203" s="150" t="str">
        <f>IF([4]回答表!X46="●",[4]回答表!X313,IF([4]回答表!AA46="●",[4]回答表!X330,""))</f>
        <v/>
      </c>
      <c r="BG203" s="151"/>
      <c r="BH203" s="151"/>
      <c r="BI203" s="151"/>
      <c r="BJ203" s="150" t="str">
        <f>IF([4]回答表!X46="●",[4]回答表!X314,IF([4]回答表!AA46="●",[4]回答表!X331,""))</f>
        <v/>
      </c>
      <c r="BK203" s="151"/>
      <c r="BL203" s="151"/>
      <c r="BM203" s="152"/>
      <c r="BN203" s="150" t="str">
        <f>IF([4]回答表!X46="●",[4]回答表!X315,IF([4]回答表!AA46="●",[4]回答表!X332,""))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IF([4]回答表!AA46="●","●","")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IF([4]回答表!AD46="●","●","")</f>
        <v/>
      </c>
      <c r="O212" s="131"/>
      <c r="P212" s="131"/>
      <c r="Q212" s="132"/>
      <c r="R212" s="119"/>
      <c r="S212" s="119"/>
      <c r="T212" s="119"/>
      <c r="U212" s="133" t="str">
        <f>IF([4]回答表!AD46="●",[4]回答表!B337,"")</f>
        <v/>
      </c>
      <c r="V212" s="134"/>
      <c r="W212" s="134"/>
      <c r="X212" s="134"/>
      <c r="Y212" s="134"/>
      <c r="Z212" s="134"/>
      <c r="AA212" s="134"/>
      <c r="AB212" s="134"/>
      <c r="AC212" s="134"/>
      <c r="AD212" s="134"/>
      <c r="AE212" s="134"/>
      <c r="AF212" s="134"/>
      <c r="AG212" s="134"/>
      <c r="AH212" s="134"/>
      <c r="AI212" s="134"/>
      <c r="AJ212" s="135"/>
      <c r="AK212" s="259"/>
      <c r="AL212" s="259"/>
      <c r="AM212" s="133" t="str">
        <f>IF([4]回答表!AD46="●",[4]回答表!B343,"")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IF([4]回答表!X47="●","●","")</f>
        <v/>
      </c>
      <c r="O224" s="131"/>
      <c r="P224" s="131"/>
      <c r="Q224" s="132"/>
      <c r="R224" s="119"/>
      <c r="S224" s="119"/>
      <c r="T224" s="119"/>
      <c r="U224" s="133" t="str">
        <f>IF([4]回答表!X47="●",[4]回答表!B356,IF([4]回答表!AA47="●",[4]回答表!B379,""))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IF([4]回答表!X47="●",[4]回答表!B362,"")</f>
        <v/>
      </c>
      <c r="AO224" s="263"/>
      <c r="AP224" s="263"/>
      <c r="AQ224" s="263"/>
      <c r="AR224" s="263"/>
      <c r="AS224" s="263"/>
      <c r="AT224" s="263"/>
      <c r="AU224" s="263"/>
      <c r="AV224" s="263"/>
      <c r="AW224" s="263"/>
      <c r="AX224" s="263"/>
      <c r="AY224" s="263"/>
      <c r="AZ224" s="263"/>
      <c r="BA224" s="263"/>
      <c r="BB224" s="264"/>
      <c r="BC224" s="120"/>
      <c r="BD224" s="109"/>
      <c r="BE224" s="109"/>
      <c r="BF224" s="138" t="str">
        <f>IF([4]回答表!X47="●",[4]回答表!B368,IF([4]回答表!AA47="●",[4]回答表!B385,""))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IF([4]回答表!X47="●",[4]回答表!E368,IF([4]回答表!AA47="●",[4]回答表!E385,""))</f>
        <v/>
      </c>
      <c r="BG227" s="151"/>
      <c r="BH227" s="151"/>
      <c r="BI227" s="151"/>
      <c r="BJ227" s="150" t="str">
        <f>IF([4]回答表!X47="●",[4]回答表!E369,IF([4]回答表!AA47="●",[4]回答表!E386,""))</f>
        <v/>
      </c>
      <c r="BK227" s="151"/>
      <c r="BL227" s="151"/>
      <c r="BM227" s="152"/>
      <c r="BN227" s="150" t="str">
        <f>IF([4]回答表!X47="●",[4]回答表!E370,IF([4]回答表!AA47="●",[4]回答表!E387,""))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IF([4]回答表!AA47="●","●","")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IF([4]回答表!AD47="●","●","")</f>
        <v/>
      </c>
      <c r="O236" s="131"/>
      <c r="P236" s="131"/>
      <c r="Q236" s="132"/>
      <c r="R236" s="119"/>
      <c r="S236" s="119"/>
      <c r="T236" s="119"/>
      <c r="U236" s="133" t="str">
        <f>IF([4]回答表!AD47="●",[4]回答表!B392,"")</f>
        <v/>
      </c>
      <c r="V236" s="134"/>
      <c r="W236" s="134"/>
      <c r="X236" s="134"/>
      <c r="Y236" s="134"/>
      <c r="Z236" s="134"/>
      <c r="AA236" s="134"/>
      <c r="AB236" s="134"/>
      <c r="AC236" s="134"/>
      <c r="AD236" s="134"/>
      <c r="AE236" s="134"/>
      <c r="AF236" s="134"/>
      <c r="AG236" s="134"/>
      <c r="AH236" s="134"/>
      <c r="AI236" s="134"/>
      <c r="AJ236" s="135"/>
      <c r="AK236" s="259"/>
      <c r="AL236" s="259"/>
      <c r="AM236" s="133" t="str">
        <f>IF([4]回答表!AD47="●",[4]回答表!B398,"")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IF([4]回答表!X48="●","●","")</f>
        <v/>
      </c>
      <c r="O248" s="131"/>
      <c r="P248" s="131"/>
      <c r="Q248" s="132"/>
      <c r="R248" s="119"/>
      <c r="S248" s="119"/>
      <c r="T248" s="119"/>
      <c r="U248" s="133" t="str">
        <f>IF([4]回答表!X48="●",[4]回答表!B411,IF([4]回答表!AA48="●",[4]回答表!B425,""))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IF([4]回答表!X48="●",[4]回答表!BC418,IF([4]回答表!AA48="●",[4]回答表!BC432,""))</f>
        <v/>
      </c>
      <c r="AR248" s="272"/>
      <c r="AS248" s="272"/>
      <c r="AT248" s="272"/>
      <c r="AU248" s="273" t="s">
        <v>73</v>
      </c>
      <c r="AV248" s="274"/>
      <c r="AW248" s="274"/>
      <c r="AX248" s="275"/>
      <c r="AY248" s="272" t="str">
        <f>IF([4]回答表!X48="●",[4]回答表!BC423,IF([4]回答表!AA48="●",[4]回答表!BC437,""))</f>
        <v/>
      </c>
      <c r="AZ248" s="272"/>
      <c r="BA248" s="272"/>
      <c r="BB248" s="272"/>
      <c r="BC248" s="120"/>
      <c r="BD248" s="109"/>
      <c r="BE248" s="109"/>
      <c r="BF248" s="138" t="str">
        <f>IF([4]回答表!X48="●",[4]回答表!S417,IF([4]回答表!AA48="●",[4]回答表!S431,""))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IF([4]回答表!X48="●",[4]回答表!BC419,IF([4]回答表!AA48="●",[4]回答表!BC433,""))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IF([4]回答表!X48="●",[4]回答表!V417,IF([4]回答表!AA48="●",[4]回答表!V431,""))</f>
        <v/>
      </c>
      <c r="BG251" s="151"/>
      <c r="BH251" s="151"/>
      <c r="BI251" s="151"/>
      <c r="BJ251" s="150" t="str">
        <f>IF([4]回答表!X48="●",[4]回答表!V418,IF([4]回答表!AA48="●",[4]回答表!V432,""))</f>
        <v/>
      </c>
      <c r="BK251" s="151"/>
      <c r="BL251" s="151"/>
      <c r="BM251" s="152"/>
      <c r="BN251" s="150" t="str">
        <f>IF([4]回答表!X48="●",[4]回答表!V419,IF([4]回答表!AA48="●",[4]回答表!V433,""))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IF([4]回答表!X48="●",[4]回答表!BC420,IF([4]回答表!AA48="●",[4]回答表!BC434,""))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IF([4]回答表!X48="●",[4]回答表!BC424,IF([4]回答表!AA48="●",[4]回答表!BC438,""))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IF([4]回答表!AA48="●","●","")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IF([4]回答表!X48="●",[4]回答表!BC421,IF([4]回答表!AA48="●",[4]回答表!BC435,""))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IF([4]回答表!X48="●",[4]回答表!BC422,IF([4]回答表!AA48="●",[4]回答表!BC436,""))</f>
        <v/>
      </c>
      <c r="AR256" s="272"/>
      <c r="AS256" s="272"/>
      <c r="AT256" s="272"/>
      <c r="AU256" s="224" t="s">
        <v>79</v>
      </c>
      <c r="AV256" s="225"/>
      <c r="AW256" s="225"/>
      <c r="AX256" s="226"/>
      <c r="AY256" s="282" t="str">
        <f>IF([4]回答表!X48="●",[4]回答表!BC425,IF([4]回答表!AA48="●",[4]回答表!BC439,""))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IF([4]回答表!AD48="●","●","")</f>
        <v/>
      </c>
      <c r="O260" s="131"/>
      <c r="P260" s="131"/>
      <c r="Q260" s="132"/>
      <c r="R260" s="119"/>
      <c r="S260" s="119"/>
      <c r="T260" s="119"/>
      <c r="U260" s="133" t="str">
        <f>IF([4]回答表!AD48="●",[4]回答表!B439,"")</f>
        <v/>
      </c>
      <c r="V260" s="134"/>
      <c r="W260" s="134"/>
      <c r="X260" s="134"/>
      <c r="Y260" s="134"/>
      <c r="Z260" s="134"/>
      <c r="AA260" s="134"/>
      <c r="AB260" s="134"/>
      <c r="AC260" s="134"/>
      <c r="AD260" s="134"/>
      <c r="AE260" s="134"/>
      <c r="AF260" s="134"/>
      <c r="AG260" s="134"/>
      <c r="AH260" s="134"/>
      <c r="AI260" s="134"/>
      <c r="AJ260" s="135"/>
      <c r="AK260" s="183"/>
      <c r="AL260" s="183"/>
      <c r="AM260" s="133" t="str">
        <f>IF([4]回答表!AD48="●",[4]回答表!B445,"")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IF([4]回答表!X49="●","●","")</f>
        <v/>
      </c>
      <c r="O271" s="131"/>
      <c r="P271" s="131"/>
      <c r="Q271" s="132"/>
      <c r="R271" s="119"/>
      <c r="S271" s="119"/>
      <c r="T271" s="119"/>
      <c r="U271" s="133" t="str">
        <f>IF([4]回答表!X49="●",[4]回答表!B458,IF([4]回答表!AA49="●",[4]回答表!B475,""))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IF([4]回答表!X49="●",[4]回答表!B468,IF([4]回答表!AA49="●",[4]回答表!B485,""))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IF([4]回答表!X49="●",[4]回答表!G464,IF([4]回答表!AA49="●",[4]回答表!G481,""))</f>
        <v/>
      </c>
      <c r="AN273" s="83"/>
      <c r="AO273" s="83"/>
      <c r="AP273" s="83"/>
      <c r="AQ273" s="83"/>
      <c r="AR273" s="83"/>
      <c r="AS273" s="83"/>
      <c r="AT273" s="153"/>
      <c r="AU273" s="82" t="str">
        <f>IF([4]回答表!X49="●",[4]回答表!G465,IF([4]回答表!AA49="●",[4]回答表!G482,""))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IF([4]回答表!X49="●",[4]回答表!E468,IF([4]回答表!AA49="●",[4]回答表!E485,""))</f>
        <v/>
      </c>
      <c r="BG274" s="151"/>
      <c r="BH274" s="151"/>
      <c r="BI274" s="151"/>
      <c r="BJ274" s="150" t="str">
        <f>IF([4]回答表!X49="●",[4]回答表!E469,IF([4]回答表!AA49="●",[4]回答表!E486,""))</f>
        <v/>
      </c>
      <c r="BK274" s="151"/>
      <c r="BL274" s="151"/>
      <c r="BM274" s="152"/>
      <c r="BN274" s="150" t="str">
        <f>IF([4]回答表!X49="●",[4]回答表!E470,IF([4]回答表!AA49="●",[4]回答表!E487,""))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IF([4]回答表!AA49="●","●","")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IF([4]回答表!AD49="●","●","")</f>
        <v/>
      </c>
      <c r="O283" s="131"/>
      <c r="P283" s="131"/>
      <c r="Q283" s="132"/>
      <c r="R283" s="119"/>
      <c r="S283" s="119"/>
      <c r="T283" s="119"/>
      <c r="U283" s="133" t="str">
        <f>IF([4]回答表!AD49="●",[4]回答表!B492,"")</f>
        <v/>
      </c>
      <c r="V283" s="134"/>
      <c r="W283" s="134"/>
      <c r="X283" s="134"/>
      <c r="Y283" s="134"/>
      <c r="Z283" s="134"/>
      <c r="AA283" s="134"/>
      <c r="AB283" s="134"/>
      <c r="AC283" s="134"/>
      <c r="AD283" s="134"/>
      <c r="AE283" s="134"/>
      <c r="AF283" s="134"/>
      <c r="AG283" s="134"/>
      <c r="AH283" s="134"/>
      <c r="AI283" s="134"/>
      <c r="AJ283" s="135"/>
      <c r="AK283" s="136"/>
      <c r="AL283" s="136"/>
      <c r="AM283" s="133" t="str">
        <f>IF([4]回答表!AD49="●",[4]回答表!B498,"")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IF([4]回答表!R50="●",[4]回答表!B511,"")</f>
        <v>ノウハウが無いこと、会計あたりの職員が１名のため検討できない。</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