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204AEF8F-DFE8-4274-8730-E5594A24756C}" xr6:coauthVersionLast="46" xr6:coauthVersionMax="46" xr10:uidLastSave="{00000000-0000-0000-0000-000000000000}"/>
  <bookViews>
    <workbookView xWindow="8280" yWindow="1920" windowWidth="15000" windowHeight="13875" firstSheet="1" activeTab="3" xr2:uid="{5DE3DE2A-5E13-4065-9754-BE6687D1687E}"/>
  </bookViews>
  <sheets>
    <sheet name="水道" sheetId="1" r:id="rId1"/>
    <sheet name="簡易水道" sheetId="2" r:id="rId2"/>
    <sheet name="下水道（公共下水道）" sheetId="3" r:id="rId3"/>
    <sheet name="下水道（農業集落排水施設）" sheetId="4" r:id="rId4"/>
  </sheets>
  <externalReferences>
    <externalReference r:id="rId5"/>
    <externalReference r:id="rId6"/>
    <externalReference r:id="rId7"/>
    <externalReference r:id="rId8"/>
  </externalReferences>
  <definedNames>
    <definedName name="_xlnm.Print_Area" localSheetId="2">'下水道（公共下水道）'!$A$1:$BS$315</definedName>
    <definedName name="_xlnm.Print_Area" localSheetId="3">'下水道（農業集落排水施設）'!$A$1:$BS$315</definedName>
    <definedName name="_xlnm.Print_Area" localSheetId="1">簡易水道!$A$1:$BS$315</definedName>
    <definedName name="_xlnm.Print_Area" localSheetId="0">水道!$A$1:$BS$315</definedName>
    <definedName name="業種名" localSheetId="2">[3]選択肢!$K$2:$K$19</definedName>
    <definedName name="業種名" localSheetId="3">[4]選択肢!$K$2:$K$19</definedName>
    <definedName name="業種名" localSheetId="1">[2]選択肢!$K$2:$K$19</definedName>
    <definedName name="業種名">[1]選択肢!$K$2:$K$19</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4" l="1"/>
  <c r="AM283" i="4"/>
  <c r="U283" i="4"/>
  <c r="N283" i="4"/>
  <c r="N277" i="4"/>
  <c r="BN274" i="4"/>
  <c r="BJ274" i="4"/>
  <c r="BF274" i="4"/>
  <c r="AU273" i="4"/>
  <c r="AM273" i="4"/>
  <c r="BF271" i="4"/>
  <c r="U271" i="4"/>
  <c r="N271" i="4"/>
  <c r="AM260" i="4"/>
  <c r="U260" i="4"/>
  <c r="N260" i="4"/>
  <c r="AY256" i="4"/>
  <c r="AQ256" i="4"/>
  <c r="AQ254" i="4"/>
  <c r="N254" i="4"/>
  <c r="AY253" i="4"/>
  <c r="AQ252" i="4"/>
  <c r="BN251" i="4"/>
  <c r="BJ251" i="4"/>
  <c r="BF251" i="4"/>
  <c r="AQ250" i="4"/>
  <c r="BF248" i="4"/>
  <c r="AY248" i="4"/>
  <c r="AQ248" i="4"/>
  <c r="U248" i="4"/>
  <c r="N248" i="4"/>
  <c r="AM236" i="4"/>
  <c r="U236" i="4"/>
  <c r="N236" i="4"/>
  <c r="N230" i="4"/>
  <c r="BN227" i="4"/>
  <c r="BJ227" i="4"/>
  <c r="BF227" i="4"/>
  <c r="BF224" i="4"/>
  <c r="AN224" i="4"/>
  <c r="U224" i="4"/>
  <c r="N224" i="4"/>
  <c r="AM212" i="4"/>
  <c r="U212" i="4"/>
  <c r="N212" i="4"/>
  <c r="N206" i="4"/>
  <c r="BN203" i="4"/>
  <c r="BJ203" i="4"/>
  <c r="BF203" i="4"/>
  <c r="AU203" i="4"/>
  <c r="AM203" i="4"/>
  <c r="BF200" i="4"/>
  <c r="U200" i="4"/>
  <c r="N200" i="4"/>
  <c r="AM188" i="4"/>
  <c r="U188" i="4"/>
  <c r="N188" i="4"/>
  <c r="N182" i="4"/>
  <c r="AU179" i="4"/>
  <c r="AQ179" i="4"/>
  <c r="AM179" i="4"/>
  <c r="AM176" i="4"/>
  <c r="U176" i="4"/>
  <c r="N176" i="4"/>
  <c r="AM164" i="4"/>
  <c r="U164" i="4"/>
  <c r="N164" i="4"/>
  <c r="AK159" i="4"/>
  <c r="AC159" i="4"/>
  <c r="U159" i="4"/>
  <c r="N158" i="4"/>
  <c r="BA153" i="4"/>
  <c r="AS153" i="4"/>
  <c r="AK153" i="4"/>
  <c r="AC153" i="4"/>
  <c r="U153" i="4"/>
  <c r="AC147" i="4"/>
  <c r="U147" i="4"/>
  <c r="BX142" i="4"/>
  <c r="BN142" i="4"/>
  <c r="BJ142" i="4"/>
  <c r="BF142" i="4"/>
  <c r="U141" i="4"/>
  <c r="BF139" i="4"/>
  <c r="AM139" i="4"/>
  <c r="N139" i="4"/>
  <c r="AM127" i="4"/>
  <c r="U127" i="4"/>
  <c r="N127" i="4"/>
  <c r="AY122" i="4"/>
  <c r="AS122" i="4"/>
  <c r="AM122" i="4"/>
  <c r="U122" i="4"/>
  <c r="N119" i="4"/>
  <c r="U117" i="4"/>
  <c r="BN113" i="4"/>
  <c r="BJ113" i="4"/>
  <c r="BF113" i="4"/>
  <c r="U112" i="4"/>
  <c r="N112" i="4"/>
  <c r="BF110" i="4"/>
  <c r="AM110" i="4"/>
  <c r="AM98" i="4"/>
  <c r="U98" i="4"/>
  <c r="N98" i="4"/>
  <c r="AC93" i="4"/>
  <c r="U93" i="4"/>
  <c r="N92" i="4"/>
  <c r="BN89" i="4"/>
  <c r="BJ89" i="4"/>
  <c r="BF89" i="4"/>
  <c r="AC88" i="4"/>
  <c r="U88" i="4"/>
  <c r="BF86" i="4"/>
  <c r="AM86" i="4"/>
  <c r="N86" i="4"/>
  <c r="AM74" i="4"/>
  <c r="U74" i="4"/>
  <c r="N74" i="4"/>
  <c r="N68" i="4"/>
  <c r="BN65" i="4"/>
  <c r="BJ65" i="4"/>
  <c r="BF65" i="4"/>
  <c r="AU65" i="4"/>
  <c r="AM65" i="4"/>
  <c r="BF62" i="4"/>
  <c r="U62" i="4"/>
  <c r="N62" i="4"/>
  <c r="AM51" i="4"/>
  <c r="U51" i="4"/>
  <c r="N51" i="4"/>
  <c r="AM47" i="4"/>
  <c r="AM46" i="4"/>
  <c r="AM45" i="4"/>
  <c r="AM44" i="4"/>
  <c r="N44" i="4"/>
  <c r="AM43" i="4"/>
  <c r="AM42" i="4"/>
  <c r="BN39" i="4"/>
  <c r="BJ39" i="4"/>
  <c r="BF39" i="4"/>
  <c r="AU38" i="4"/>
  <c r="AM38" i="4"/>
  <c r="BF36" i="4"/>
  <c r="U36" i="4"/>
  <c r="N36" i="4"/>
  <c r="BB24" i="4"/>
  <c r="AT24" i="4"/>
  <c r="AM24" i="4"/>
  <c r="AF24" i="4"/>
  <c r="Y24" i="4"/>
  <c r="R24" i="4"/>
  <c r="K24" i="4"/>
  <c r="D24" i="4"/>
  <c r="BG11" i="4"/>
  <c r="AO11" i="4"/>
  <c r="U11" i="4"/>
  <c r="C11" i="4"/>
  <c r="D296" i="3" l="1"/>
  <c r="AM283" i="3"/>
  <c r="U283" i="3"/>
  <c r="N283" i="3"/>
  <c r="N277" i="3"/>
  <c r="BN274" i="3"/>
  <c r="BJ274" i="3"/>
  <c r="BF274" i="3"/>
  <c r="AU273" i="3"/>
  <c r="AM273" i="3"/>
  <c r="BF271" i="3"/>
  <c r="U271" i="3"/>
  <c r="N271" i="3"/>
  <c r="AM260" i="3"/>
  <c r="U260" i="3"/>
  <c r="N260" i="3"/>
  <c r="AY256" i="3"/>
  <c r="AQ256" i="3"/>
  <c r="AQ254" i="3"/>
  <c r="N254" i="3"/>
  <c r="AY253" i="3"/>
  <c r="AQ252" i="3"/>
  <c r="BN251" i="3"/>
  <c r="BJ251" i="3"/>
  <c r="BF251" i="3"/>
  <c r="AQ250" i="3"/>
  <c r="BF248" i="3"/>
  <c r="AY248" i="3"/>
  <c r="AQ248" i="3"/>
  <c r="U248" i="3"/>
  <c r="N248" i="3"/>
  <c r="AM236" i="3"/>
  <c r="U236" i="3"/>
  <c r="N236" i="3"/>
  <c r="N230" i="3"/>
  <c r="BN227" i="3"/>
  <c r="BJ227" i="3"/>
  <c r="BF227" i="3"/>
  <c r="BF224" i="3"/>
  <c r="AN224" i="3"/>
  <c r="U224" i="3"/>
  <c r="N224" i="3"/>
  <c r="AM212" i="3"/>
  <c r="U212" i="3"/>
  <c r="N212" i="3"/>
  <c r="N206" i="3"/>
  <c r="BN203" i="3"/>
  <c r="BJ203" i="3"/>
  <c r="BF203" i="3"/>
  <c r="AU203" i="3"/>
  <c r="AM203" i="3"/>
  <c r="BF200" i="3"/>
  <c r="U200" i="3"/>
  <c r="N200" i="3"/>
  <c r="AM188" i="3"/>
  <c r="U188" i="3"/>
  <c r="N188" i="3"/>
  <c r="N182" i="3"/>
  <c r="AU179" i="3"/>
  <c r="AQ179" i="3"/>
  <c r="AM179" i="3"/>
  <c r="AM176" i="3"/>
  <c r="U176" i="3"/>
  <c r="N176" i="3"/>
  <c r="AM164" i="3"/>
  <c r="U164" i="3"/>
  <c r="N164" i="3"/>
  <c r="AK159" i="3"/>
  <c r="AC159" i="3"/>
  <c r="U159" i="3"/>
  <c r="N158" i="3"/>
  <c r="BA153" i="3"/>
  <c r="AS153" i="3"/>
  <c r="AK153" i="3"/>
  <c r="AC153" i="3"/>
  <c r="U153" i="3"/>
  <c r="AC147" i="3"/>
  <c r="U147" i="3"/>
  <c r="BX142" i="3"/>
  <c r="BN142" i="3"/>
  <c r="BJ142" i="3"/>
  <c r="BF142" i="3"/>
  <c r="U141" i="3"/>
  <c r="BF139" i="3"/>
  <c r="AM139" i="3"/>
  <c r="N139" i="3"/>
  <c r="AM127" i="3"/>
  <c r="U127" i="3"/>
  <c r="N127" i="3"/>
  <c r="AY122" i="3"/>
  <c r="AS122" i="3"/>
  <c r="AM122" i="3"/>
  <c r="U122" i="3"/>
  <c r="N119" i="3"/>
  <c r="U117" i="3"/>
  <c r="BN113" i="3"/>
  <c r="BJ113" i="3"/>
  <c r="BF113" i="3"/>
  <c r="U112" i="3"/>
  <c r="N112" i="3"/>
  <c r="BF110" i="3"/>
  <c r="AM110" i="3"/>
  <c r="AM98" i="3"/>
  <c r="U98" i="3"/>
  <c r="N98" i="3"/>
  <c r="AC93" i="3"/>
  <c r="U93" i="3"/>
  <c r="N92" i="3"/>
  <c r="BN89" i="3"/>
  <c r="BJ89" i="3"/>
  <c r="BF89" i="3"/>
  <c r="AC88" i="3"/>
  <c r="U88" i="3"/>
  <c r="BF86" i="3"/>
  <c r="AM86" i="3"/>
  <c r="N86" i="3"/>
  <c r="AM74" i="3"/>
  <c r="U74" i="3"/>
  <c r="N74" i="3"/>
  <c r="N68" i="3"/>
  <c r="BN65" i="3"/>
  <c r="BJ65" i="3"/>
  <c r="BF65" i="3"/>
  <c r="AU65" i="3"/>
  <c r="AM65" i="3"/>
  <c r="BF62" i="3"/>
  <c r="U62" i="3"/>
  <c r="N62" i="3"/>
  <c r="AM51" i="3"/>
  <c r="U51" i="3"/>
  <c r="N51" i="3"/>
  <c r="AM47" i="3"/>
  <c r="AM46" i="3"/>
  <c r="AM45" i="3"/>
  <c r="AM44" i="3"/>
  <c r="N44" i="3"/>
  <c r="AM43" i="3"/>
  <c r="AM42" i="3"/>
  <c r="BN39" i="3"/>
  <c r="BJ39" i="3"/>
  <c r="BF39" i="3"/>
  <c r="AU38" i="3"/>
  <c r="AM38" i="3"/>
  <c r="BF36" i="3"/>
  <c r="U36" i="3"/>
  <c r="N36" i="3"/>
  <c r="BB24" i="3"/>
  <c r="AT24" i="3"/>
  <c r="AM24" i="3"/>
  <c r="AF24" i="3"/>
  <c r="Y24" i="3"/>
  <c r="R24" i="3"/>
  <c r="K24" i="3"/>
  <c r="D24" i="3"/>
  <c r="BG11" i="3"/>
  <c r="AO11" i="3"/>
  <c r="U11" i="3"/>
  <c r="C11" i="3"/>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l="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<sst xmlns="http://schemas.openxmlformats.org/spreadsheetml/2006/main" count="748" uniqueCount="85">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</sst>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3">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4.xml" />
  <Relationship Id="rId3" Type="http://schemas.openxmlformats.org/officeDocument/2006/relationships/worksheet" Target="worksheets/sheet3.xml" />
  <Relationship Id="rId7" Type="http://schemas.openxmlformats.org/officeDocument/2006/relationships/externalLink" Target="externalLinks/externalLink3.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11" Type="http://schemas.openxmlformats.org/officeDocument/2006/relationships/sharedStrings" Target="sharedStrings.xml" />
  <Relationship Id="rId5" Type="http://schemas.openxmlformats.org/officeDocument/2006/relationships/externalLink" Target="externalLinks/externalLink1.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571D3A-6E9E-460D-A222-64CBCB7B39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17EE19-B4D5-472A-BE6A-6F98C92A79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5F05B6-FA53-448B-BF20-C85BB6EE948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6DCE8E4D-BADC-4037-8393-884E767667C3}"/>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6E0DDD3-C62E-427D-85C8-697694D253B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0B52A523-2B2C-45CA-91E5-466F9F2E65F7}"/>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8ACB5379-D036-4456-82E8-3A1AA4663B91}"/>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4F626F7A-448E-40AF-9030-82124D6140DB}"/>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2A9824AB-3AD8-4DDB-9945-54AD8D02D1E5}"/>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09EDD84D-629D-43DD-8D48-B09624775F92}"/>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6D535F7C-212E-4837-B637-40A4C44680AB}"/>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D66021B7-0961-413B-A8FF-82165F461226}"/>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3BF8A4BB-9C09-4BF7-9657-527FC5E92BBE}"/>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A13887F9-68F4-45E5-8831-783C01CC0C0E}"/>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56E7C908-DB4C-43F6-A479-BC998B2AED32}"/>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D533CEC4-6FC5-4D1F-82DD-D91162271F4B}"/>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CBCC635F-C65F-45E9-A685-B9D0FE14CF39}"/>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FFAF7D39-9894-4FAE-9163-6D1417EF6208}"/>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5EAC80E5-3FC5-46E5-AB74-F86E491DE83B}"/>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9410341B-D0BD-4836-8238-EF00F4618B55}"/>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60EC193E-8B3C-40C8-9E4D-F4497A7D8DDB}"/>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0CB94942-6CC8-415F-988E-D3302D114D0D}"/>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384CE15B-35DA-4206-A4A2-0A002AEB6119}"/>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58738021-492C-4653-860C-B3C650ED33AF}"/>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F00807B7-1625-4E97-9878-8F7FE9B86DA1}"/>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250D3A-7AF5-452E-939F-4D30C88EF8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3CB8C2-7BFA-417E-9785-5BEE657194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FCEFFB-283B-4241-A2AD-03F4F47849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56AF8CE1-BE10-416A-91CC-FA25F96008B0}"/>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5C7C290-E2E5-4933-9E40-75580EFBB10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4EBBA0AA-36CF-4C33-980C-AF6E6B5D4667}"/>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42CAB6B6-4E23-4F9A-AAC0-A7BF6B31366F}"/>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1DAF3BEC-F1EC-43B9-A06E-522C046FF5D8}"/>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A3C51F50-B6C4-42D7-A581-6A8BAC6CB07E}"/>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36508C05-03A6-4A1D-B77C-D828EED66A29}"/>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55D163C6-AA12-421B-B5E5-6F3AD5AE345F}"/>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2C807FE9-49A4-4FA5-A1D9-2930BD39D173}"/>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D6C53840-DAFC-453E-B27C-0391D1CB6804}"/>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0B766E2A-5A5D-4AB5-9D92-6E7851003D0D}"/>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BC359675-EC35-404E-B76A-6F206DA79F53}"/>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9E1A4701-0314-47E0-BC83-747D88BBE036}"/>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25B7E102-561F-480C-A1D4-ACB15EABCCC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97C22A97-0961-4863-BF32-4FC8E78953DD}"/>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DE41590A-D1F2-4459-B39E-5E1C9F99F3E3}"/>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C6DD215A-74B6-4728-A315-D89E7E9C4594}"/>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49915FB4-57BC-4DE5-8379-8D458D25E252}"/>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189E022E-787A-4140-A768-5478C59F48E0}"/>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9C4D6F3B-70E4-443E-8ECD-58D29C6CA0EA}"/>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EEF21C1D-711C-40E6-A23E-4385B02EC20B}"/>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C74EF6-4419-4F77-9A53-9D2E374CA0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BE115E-C558-4218-AFFE-6E00528ADD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992D8DB-DF52-4773-9AB5-4B820BAC01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88A6D39E-388A-4E2C-B84D-641D2CE11107}"/>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7489806-2985-4FB2-8019-6DF3D1F4287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BB5C62E6-7C7F-4F82-AD6B-B3E9BD14D2C0}"/>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A10CED9C-18CC-45A7-ACDC-9C78859A6AB6}"/>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6592D4B0-57B1-49C7-BD6B-5FF7464B06C8}"/>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DF56CB1D-E352-4296-B122-78E1637E22D0}"/>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13ED6DCC-E85E-4AA9-B230-6BF88E20887E}"/>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F2E88FDC-AD79-4AD2-9094-2FBB72AB8687}"/>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8A4F9439-D1C0-4885-BD22-916BEF0FE69B}"/>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1C6572F7-7223-4D86-AC86-82A0C975FCA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D86511BF-9A35-4E61-8BA5-B5890FF5D96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EA7F8D27-A75F-4DCD-803E-9D3E2BE7AA81}"/>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B547308A-604A-4434-B260-C39024CC4CD3}"/>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897E1DAC-9C2A-452E-9A3F-59D3D212C507}"/>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A14AD9D6-BBB9-4B69-888E-098B09B1D9D3}"/>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90D81CEC-6608-4444-9582-AC0CC68EE49B}"/>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E184159C-285F-40B2-B608-1AAEF2AD49D3}"/>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ADCA3168-030F-4B8E-9FFC-7A2B6B3BF96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206BB005-1A9E-41BE-BDF8-9938C2932EB3}"/>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23CF6B8C-A1C2-4F68-AC9A-C26B45467036}"/>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3BB253D2-C9EF-4281-8434-708CBD026836}"/>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F1D36880-4E10-4329-960C-6E65EB928A35}"/>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5DC2ED-A6ED-4150-AFDC-95D061B7FF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19BE19-96D7-4E4F-BBA5-CA8C8BDC7F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99FBBE-06F1-4DF3-A09F-9CDF433865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C27A0E9F-19B2-4644-B4AD-5DB8927B4840}"/>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2B588FD-0120-4EF2-B1ED-3CB3CDEFEFB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003CA757-6F44-4779-9A25-7E41C78EC15A}"/>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578FFA5A-E6E3-4EBD-828F-1EDF7B6F6FBE}"/>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51664AA9-276B-4073-9120-A62C3D8D6C78}"/>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BFE71744-066A-4BC5-8861-B0D4542D1E61}"/>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6533ACAA-DC02-47D5-8A2B-496CDEE0511E}"/>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CF617A1E-BFFD-4ED5-A770-A0BD7D538B0B}"/>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465E8A72-F7F5-4AF5-88AC-40825D0F9C7F}"/>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8C485F4F-0DDA-471B-89EC-C4FC88BCA205}"/>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CB67BE3E-0C82-48F2-BE82-5B8578AD3591}"/>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0F828640-4B3B-4E52-A900-F1CD0BA80E93}"/>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772C0371-7366-40C8-BA6E-C670B9D16511}"/>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4D7E8B09-8B53-48FF-A5D5-55FB574DDC30}"/>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6E6C2799-7A0F-4118-85DE-AF38B48529C2}"/>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6A5B923C-FC36-4D63-A80E-1B25D979A157}"/>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A11A5C65-B8E1-4609-B5F2-2AB5FA2FE37F}"/>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08C0526F-37FA-4019-8A7B-838E6681BB1F}"/>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759D7A00-149C-42FB-B92B-54C56CDE4C75}"/>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827334CB-A21E-4900-B42A-1D5F02D62C16}"/>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ABEA40BD-2855-46C3-A555-3C26DCEE8AF9}"/>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FFDA351E-2B79-4A5F-A61D-0C273C06F117}"/>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鹿角市</v>
          </cell>
        </row>
        <row r="17">
          <cell r="F17" t="str">
            <v>水道事業</v>
          </cell>
          <cell r="W17" t="str">
            <v>―</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本市上水道事業では、合理化の観点から平成29年度に簡易水道事業を経営統合しており、一元管理を行っている。
　将来的な展望として、様々な民間活力の検討の必要性は認識しているものの相手先となる候補団体が見当たらず、かつまた現行の体制でも中期的には対応可能との判断から、当面は現行の経営手法を継続していくこととしている。そのために、民間委託業者との委託内容に係る打合せや現業職員の体制に係る話し合いを行い、将来にわたって現行体制を維持することが可能となるよう模索しているところである。
　現在、国が注力している広域連携については、県や近隣市町村の動向を注視しながら情報収集に努め、柔軟な対応を図りたいと考えている。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鹿角市</v>
          </cell>
        </row>
        <row r="17">
          <cell r="F17" t="str">
            <v>簡易水道事業</v>
          </cell>
          <cell r="W17" t="str">
            <v>―</v>
          </cell>
          <cell r="BD17" t="str">
            <v>×</v>
          </cell>
        </row>
        <row r="19">
          <cell r="F19" t="str">
            <v>ー</v>
          </cell>
        </row>
        <row r="43">
          <cell r="R43" t="str">
            <v>●</v>
          </cell>
          <cell r="X43" t="str">
            <v>●</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59">
          <cell r="B59" t="str">
            <v>簡易水道事業を上水道事業に経営統合しており、それにより決算書の印刷製本費30千円が安くなった他、予算編成や決算処理に係る作業が軽減されている。また、経営統合したことで、湯瀬地区簡易水道の事業統合がスムーズに進められた。</v>
          </cell>
        </row>
        <row r="65">
          <cell r="G65" t="str">
            <v>●</v>
          </cell>
          <cell r="S65" t="str">
            <v>平成</v>
          </cell>
          <cell r="V65">
            <v>29</v>
          </cell>
        </row>
        <row r="66">
          <cell r="G66" t="str">
            <v xml:space="preserve"> </v>
          </cell>
          <cell r="V66">
            <v>4</v>
          </cell>
        </row>
        <row r="67">
          <cell r="V67">
            <v>1</v>
          </cell>
        </row>
        <row r="71">
          <cell r="O71" t="str">
            <v xml:space="preserve"> </v>
          </cell>
          <cell r="AG71" t="str">
            <v>●</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鹿角市</v>
          </cell>
        </row>
        <row r="17">
          <cell r="F17" t="str">
            <v>下水道事業</v>
          </cell>
          <cell r="W17" t="str">
            <v>公共下水道</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v>
          </cell>
          <cell r="X45" t="str">
            <v>●</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v>
          </cell>
          <cell r="X47" t="str">
            <v xml:space="preserve"> </v>
          </cell>
          <cell r="AA47" t="str">
            <v xml:space="preserve"> </v>
          </cell>
          <cell r="AD47" t="str">
            <v>●</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58">
          <cell r="B158" t="str">
            <v>　汚泥処理については県の臨海処理センターで焼却し埋立処理を行っていたが、秋田市の八橋処理場が流域下水道に接続することになり臨海処理センターでの処理が決定したことに伴い、他地域の受入れが出来ない状況になったことから、県主導による県北地区の関係市町村との広域汚泥資源化施設の建設が実現している。これにより、市単独で建設するよりコストが軽減され、将来の人口減少による施設の維持管理への対策も対応できたものと解している。</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v>
          </cell>
        </row>
        <row r="208">
          <cell r="Y208" t="str">
            <v xml:space="preserve"> </v>
          </cell>
        </row>
        <row r="209">
          <cell r="Y209" t="str">
            <v xml:space="preserve"> </v>
          </cell>
        </row>
        <row r="212">
          <cell r="B212" t="str">
            <v>令和</v>
          </cell>
          <cell r="E212">
            <v>2</v>
          </cell>
        </row>
        <row r="213">
          <cell r="E213">
            <v>4</v>
          </cell>
        </row>
        <row r="214">
          <cell r="E214">
            <v>1</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392">
          <cell r="B392" t="str">
            <v>現在、県主導のもと県内を6ブロックに分割し、管路包括管理の可能性を検討しており、本市でもその検討部会に参画している。県では秋田市を中心とした秋田中央ブロックで行っている管路包括管理業務を水平展開したい考えであり、実行可能な業務を探っているところである。</v>
          </cell>
        </row>
        <row r="398">
          <cell r="B398" t="str">
            <v>現在のところ、各団体で対応可能な業務の洗い出しをしているところであるが、本市の考えはコスト重視であれば協力したいという方針である。現在のところ、中核となる大館市が難色を示しており、県の意向通り進むかは不透明な状況にある。</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鹿角市</v>
          </cell>
        </row>
        <row r="17">
          <cell r="F17" t="str">
            <v>下水道事業</v>
          </cell>
          <cell r="W17" t="str">
            <v>農業集落排水施設</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v>
          </cell>
          <cell r="X45" t="str">
            <v xml:space="preserve"> </v>
          </cell>
          <cell r="AA45" t="str">
            <v>●</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 xml:space="preserve"> </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23">
          <cell r="B223" t="str">
            <v>鹿角市生活排水処理整備構想の策定において農業集落排水の接続検討を行っており、その中で小豆沢地区が接続有利となったことを受けて、農業集落排水小豆沢地区の令和9年度下水道接続を目指すこととしている。これにより、令和50年度までに約3.8億円の節減が期待される。</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v>
          </cell>
        </row>
        <row r="262">
          <cell r="Y262" t="str">
            <v xml:space="preserve"> </v>
          </cell>
        </row>
        <row r="264">
          <cell r="Y264" t="str">
            <v xml:space="preserve"> </v>
          </cell>
        </row>
        <row r="265">
          <cell r="Y265" t="str">
            <v xml:space="preserve"> </v>
          </cell>
        </row>
        <row r="266">
          <cell r="Y266" t="str">
            <v>●</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8">
          <cell r="B278" t="str">
            <v>令和</v>
          </cell>
          <cell r="E278">
            <v>9</v>
          </cell>
        </row>
        <row r="279">
          <cell r="E279">
            <v>4</v>
          </cell>
        </row>
        <row r="280">
          <cell r="E280">
            <v>1</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8175-0B86-440A-98E4-4D3138D2C6CE}">
  <sheetPr>
    <pageSetUpPr fitToPage="1"/>
  </sheetPr>
  <dimension ref="A1:CN315"/>
  <sheetViews>
    <sheetView showZeros="0" view="pageBreakPreview" zoomScale="60" zoomScaleNormal="55" workbookViewId="0">
      <selection activeCell="AM23" sqref="AM23:AS23"/>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鹿角市</v>
      </c>
      <c r="D11" s="8"/>
      <c r="E11" s="8"/>
      <c r="F11" s="8"/>
      <c r="G11" s="8"/>
      <c r="H11" s="8"/>
      <c r="I11" s="8"/>
      <c r="J11" s="8"/>
      <c r="K11" s="8"/>
      <c r="L11" s="8"/>
      <c r="M11" s="8"/>
      <c r="N11" s="8"/>
      <c r="O11" s="8"/>
      <c r="P11" s="8"/>
      <c r="Q11" s="8"/>
      <c r="R11" s="8"/>
      <c r="S11" s="8"/>
      <c r="T11" s="8"/>
      <c r="U11" s="22" t="str">
        <f>IF(COUNTIF([1]回答表!F17,"*")&gt;0,[1]回答表!F17,"")</f>
        <v>水道事業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v>
      </c>
      <c r="AP11" s="10"/>
      <c r="AQ11" s="10"/>
      <c r="AR11" s="10"/>
      <c r="AS11" s="10"/>
      <c r="AT11" s="10"/>
      <c r="AU11" s="10"/>
      <c r="AV11" s="10"/>
      <c r="AW11" s="10"/>
      <c r="AX11" s="10"/>
      <c r="AY11" s="10"/>
      <c r="AZ11" s="10"/>
      <c r="BA11" s="10"/>
      <c r="BB11" s="10"/>
      <c r="BC11" s="10"/>
      <c r="BD11" s="10"/>
      <c r="BE11" s="10"/>
      <c r="BF11" s="11"/>
      <c r="BG11" s="21" t="str">
        <f>IF(COUNTIF([1]回答表!F19,"*")&gt;0,[1]回答表!F19,"")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133" t="str">
        <f>IF([1]回答表!X43="●",[1]回答表!B59,IF([1]回答表!AA43="●",[1]回答表!B79,""))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IF([1]回答表!X43="●",[1]回答表!G65,IF([1]回答表!AA43="●",[1]回答表!G85,""))</f>
        <v/>
      </c>
      <c r="AN38" s="83"/>
      <c r="AO38" s="83"/>
      <c r="AP38" s="83"/>
      <c r="AQ38" s="83"/>
      <c r="AR38" s="83"/>
      <c r="AS38" s="83"/>
      <c r="AT38" s="153"/>
      <c r="AU38" s="82" t="str">
        <f>IF([1]回答表!X43="●",[1]回答表!G66,IF([1]回答表!AA43="●",[1]回答表!G86,""))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IF([1]回答表!X43="●",[1]回答表!V65,IF([1]回答表!AA43="●",[1]回答表!V85,""))</f>
        <v/>
      </c>
      <c r="BG39" s="16"/>
      <c r="BH39" s="16"/>
      <c r="BI39" s="17"/>
      <c r="BJ39" s="150" t="str">
        <f>IF([1]回答表!X43="●",[1]回答表!V66,IF([1]回答表!AA43="●",[1]回答表!V86,""))</f>
        <v/>
      </c>
      <c r="BK39" s="16"/>
      <c r="BL39" s="16"/>
      <c r="BM39" s="17"/>
      <c r="BN39" s="150" t="str">
        <f>IF([1]回答表!X43="●",[1]回答表!V67,IF([1]回答表!AA43="●",[1]回答表!V87,""))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IF([1]回答表!X43="●",[1]回答表!O71,IF([1]回答表!AA43="●",[1]回答表!O91,""))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IF([1]回答表!X43="●",[1]回答表!O72,IF([1]回答表!AA43="●",[1]回答表!O92,""))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IF([1]回答表!AA43="●","●","")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IF([1]回答表!X43="●",[1]回答表!O73,IF([1]回答表!AA43="●",[1]回答表!O93,""))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IF([1]回答表!X43="●",[1]回答表!O74,IF([1]回答表!AA43="●",[1]回答表!O94,""))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IF([1]回答表!X43="●",[1]回答表!AG71,IF([1]回答表!AA43="●",[1]回答表!AG91,""))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IF([1]回答表!X43="●",[1]回答表!AG72,IF([1]回答表!AA43="●",[1]回答表!AG92,""))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　本市上水道事業では、合理化の観点から平成29年度に簡易水道事業を経営統合しており、一元管理を行っている。
　将来的な展望として、様々な民間活力の検討の必要性は認識しているものの相手先となる候補団体が見当たらず、かつまた現行の体制でも中期的には対応可能との判断から、当面は現行の経営手法を継続していくこととしている。そのために、民間委託業者との委託内容に係る打合せや現業職員の体制に係る話し合いを行い、将来にわたって現行体制を維持することが可能となるよう模索しているところである。
　現在、国が注力している広域連携については、県や近隣市町村の動向を注視しながら情報収集に努め、柔軟な対応を図りたいと考えている。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1EC0-5176-4DB7-9DD7-4A9CBC25F057}">
  <sheetPr>
    <pageSetUpPr fitToPage="1"/>
  </sheetPr>
  <dimension ref="A1:CN315"/>
  <sheetViews>
    <sheetView showZeros="0" view="pageBreakPreview" zoomScale="60" zoomScaleNormal="55" workbookViewId="0">
      <selection activeCell="Y24" sqref="Y24:AE26"/>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IF(COUNTIF([2]回答表!K15,"*")&gt;0,[2]回答表!K15,"")</f>
        <v>鹿角市</v>
      </c>
      <c r="D11" s="8"/>
      <c r="E11" s="8"/>
      <c r="F11" s="8"/>
      <c r="G11" s="8"/>
      <c r="H11" s="8"/>
      <c r="I11" s="8"/>
      <c r="J11" s="8"/>
      <c r="K11" s="8"/>
      <c r="L11" s="8"/>
      <c r="M11" s="8"/>
      <c r="N11" s="8"/>
      <c r="O11" s="8"/>
      <c r="P11" s="8"/>
      <c r="Q11" s="8"/>
      <c r="R11" s="8"/>
      <c r="S11" s="8"/>
      <c r="T11" s="8"/>
      <c r="U11" s="22" t="str">
        <f>IF(COUNTIF([2]回答表!F17,"*")&gt;0,[2]回答表!F17,"")</f>
        <v>簡易水道事業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v>
      </c>
      <c r="AP11" s="10"/>
      <c r="AQ11" s="10"/>
      <c r="AR11" s="10"/>
      <c r="AS11" s="10"/>
      <c r="AT11" s="10"/>
      <c r="AU11" s="10"/>
      <c r="AV11" s="10"/>
      <c r="AW11" s="10"/>
      <c r="AX11" s="10"/>
      <c r="AY11" s="10"/>
      <c r="AZ11" s="10"/>
      <c r="BA11" s="10"/>
      <c r="BB11" s="10"/>
      <c r="BC11" s="10"/>
      <c r="BD11" s="10"/>
      <c r="BE11" s="10"/>
      <c r="BF11" s="11"/>
      <c r="BG11" s="21" t="str">
        <f>IF(COUNTIF([2]回答表!F19,"*")&gt;0,[2]回答表!F19,"")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IF([2]回答表!R43="●","●","")</f>
        <v>●</v>
      </c>
      <c r="E24" s="80"/>
      <c r="F24" s="80"/>
      <c r="G24" s="80"/>
      <c r="H24" s="80"/>
      <c r="I24" s="80"/>
      <c r="J24" s="81"/>
      <c r="K24" s="79" t="str">
        <f>IF([2]回答表!R44="●","●","")</f>
        <v/>
      </c>
      <c r="L24" s="80"/>
      <c r="M24" s="80"/>
      <c r="N24" s="80"/>
      <c r="O24" s="80"/>
      <c r="P24" s="80"/>
      <c r="Q24" s="81"/>
      <c r="R24" s="79" t="str">
        <f>IF([2]回答表!R45="●","●","")</f>
        <v/>
      </c>
      <c r="S24" s="80"/>
      <c r="T24" s="80"/>
      <c r="U24" s="80"/>
      <c r="V24" s="80"/>
      <c r="W24" s="80"/>
      <c r="X24" s="81"/>
      <c r="Y24" s="79" t="str">
        <f>IF([2]回答表!R46="●","●","")</f>
        <v/>
      </c>
      <c r="Z24" s="80"/>
      <c r="AA24" s="80"/>
      <c r="AB24" s="80"/>
      <c r="AC24" s="80"/>
      <c r="AD24" s="80"/>
      <c r="AE24" s="81"/>
      <c r="AF24" s="79" t="str">
        <f>IF([2]回答表!R47="●","●","")</f>
        <v/>
      </c>
      <c r="AG24" s="80"/>
      <c r="AH24" s="80"/>
      <c r="AI24" s="80"/>
      <c r="AJ24" s="80"/>
      <c r="AK24" s="80"/>
      <c r="AL24" s="81"/>
      <c r="AM24" s="79" t="str">
        <f>IF([2]回答表!R48="●","●","")</f>
        <v/>
      </c>
      <c r="AN24" s="80"/>
      <c r="AO24" s="80"/>
      <c r="AP24" s="80"/>
      <c r="AQ24" s="80"/>
      <c r="AR24" s="80"/>
      <c r="AS24" s="81"/>
      <c r="AT24" s="79" t="str">
        <f>IF([2]回答表!R49="●","●","")</f>
        <v/>
      </c>
      <c r="AU24" s="80"/>
      <c r="AV24" s="80"/>
      <c r="AW24" s="80"/>
      <c r="AX24" s="80"/>
      <c r="AY24" s="80"/>
      <c r="AZ24" s="81"/>
      <c r="BA24" s="68"/>
      <c r="BB24" s="82" t="str">
        <f>IF([2]回答表!R50="●","●","")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IF([2]回答表!X43="●","●","")</f>
        <v>●</v>
      </c>
      <c r="O36" s="131"/>
      <c r="P36" s="131"/>
      <c r="Q36" s="132"/>
      <c r="R36" s="119"/>
      <c r="S36" s="119"/>
      <c r="T36" s="119"/>
      <c r="U36" s="133" t="str">
        <f>IF([2]回答表!X43="●",[2]回答表!B59,IF([2]回答表!AA43="●",[2]回答表!B79,""))</f>
        <v>簡易水道事業を上水道事業に経営統合しており、それにより決算書の印刷製本費30千円が安くなった他、予算編成や決算処理に係る作業が軽減されている。また、経営統合したことで、湯瀬地区簡易水道の事業統合がスムーズに進められた。</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IF([2]回答表!X43="●",[2]回答表!S65,IF([2]回答表!AA43="●",[2]回答表!S85,""))</f>
        <v>平成</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IF([2]回答表!X43="●",[2]回答表!G65,IF([2]回答表!AA43="●",[2]回答表!G85,""))</f>
        <v>●</v>
      </c>
      <c r="AN38" s="83"/>
      <c r="AO38" s="83"/>
      <c r="AP38" s="83"/>
      <c r="AQ38" s="83"/>
      <c r="AR38" s="83"/>
      <c r="AS38" s="83"/>
      <c r="AT38" s="153"/>
      <c r="AU38" s="82" t="str">
        <f>IF([2]回答表!X43="●",[2]回答表!G66,IF([2]回答表!AA43="●",[2]回答表!G86,""))</f>
        <v xml:space="preserve">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f>IF([2]回答表!X43="●",[2]回答表!V65,IF([2]回答表!AA43="●",[2]回答表!V85,""))</f>
        <v>29</v>
      </c>
      <c r="BG39" s="16"/>
      <c r="BH39" s="16"/>
      <c r="BI39" s="17"/>
      <c r="BJ39" s="150">
        <f>IF([2]回答表!X43="●",[2]回答表!V66,IF([2]回答表!AA43="●",[2]回答表!V86,""))</f>
        <v>4</v>
      </c>
      <c r="BK39" s="16"/>
      <c r="BL39" s="16"/>
      <c r="BM39" s="17"/>
      <c r="BN39" s="150">
        <f>IF([2]回答表!X43="●",[2]回答表!V67,IF([2]回答表!AA43="●",[2]回答表!V87,""))</f>
        <v>1</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IF([2]回答表!X43="●",[2]回答表!O71,IF([2]回答表!AA43="●",[2]回答表!O91,""))</f>
        <v xml:space="preserve">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IF([2]回答表!X43="●",[2]回答表!O72,IF([2]回答表!AA43="●",[2]回答表!O92,""))</f>
        <v xml:space="preserve">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IF([2]回答表!AA43="●","●","")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IF([2]回答表!X43="●",[2]回答表!O73,IF([2]回答表!AA43="●",[2]回答表!O93,""))</f>
        <v xml:space="preserve">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IF([2]回答表!X43="●",[2]回答表!O74,IF([2]回答表!AA43="●",[2]回答表!O94,""))</f>
        <v xml:space="preserve">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IF([2]回答表!X43="●",[2]回答表!AG71,IF([2]回答表!AA43="●",[2]回答表!AG91,""))</f>
        <v>●</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IF([2]回答表!X43="●",[2]回答表!AG72,IF([2]回答表!AA43="●",[2]回答表!AG92,""))</f>
        <v xml:space="preserve">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IF([2]回答表!AD43="●","●","")</f>
        <v/>
      </c>
      <c r="O51" s="131"/>
      <c r="P51" s="131"/>
      <c r="Q51" s="132"/>
      <c r="R51" s="119"/>
      <c r="S51" s="119"/>
      <c r="T51" s="119"/>
      <c r="U51" s="133" t="str">
        <f>IF([2]回答表!AD43="●",[2]回答表!B99,"")</f>
        <v/>
      </c>
      <c r="V51" s="134"/>
      <c r="W51" s="134"/>
      <c r="X51" s="134"/>
      <c r="Y51" s="134"/>
      <c r="Z51" s="134"/>
      <c r="AA51" s="134"/>
      <c r="AB51" s="134"/>
      <c r="AC51" s="134"/>
      <c r="AD51" s="134"/>
      <c r="AE51" s="134"/>
      <c r="AF51" s="134"/>
      <c r="AG51" s="134"/>
      <c r="AH51" s="134"/>
      <c r="AI51" s="134"/>
      <c r="AJ51" s="135"/>
      <c r="AK51" s="183"/>
      <c r="AL51" s="183"/>
      <c r="AM51" s="133" t="str">
        <f>IF([2]回答表!AD43="●",[2]回答表!B104,"")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IF([2]回答表!X44="●","●","")</f>
        <v/>
      </c>
      <c r="O62" s="131"/>
      <c r="P62" s="131"/>
      <c r="Q62" s="132"/>
      <c r="R62" s="119"/>
      <c r="S62" s="119"/>
      <c r="T62" s="119"/>
      <c r="U62" s="133" t="str">
        <f>IF([2]回答表!X44="●",[2]回答表!B115,IF([2]回答表!AA44="●",[2]回答表!B127,""))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IF([2]回答表!X44="●",[2]回答表!S121,IF([2]回答表!AA44="●",[2]回答表!S133,""))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IF([2]回答表!X44="●",[2]回答表!J121,IF([2]回答表!AA44="●",[2]回答表!J133,""))</f>
        <v/>
      </c>
      <c r="AN65" s="83"/>
      <c r="AO65" s="83"/>
      <c r="AP65" s="83"/>
      <c r="AQ65" s="83"/>
      <c r="AR65" s="83"/>
      <c r="AS65" s="83"/>
      <c r="AT65" s="153"/>
      <c r="AU65" s="82" t="str">
        <f>IF([2]回答表!X44="●",[2]回答表!J122,IF([2]回答表!AA44="●",[2]回答表!J134,""))</f>
        <v/>
      </c>
      <c r="AV65" s="83"/>
      <c r="AW65" s="83"/>
      <c r="AX65" s="83"/>
      <c r="AY65" s="83"/>
      <c r="AZ65" s="83"/>
      <c r="BA65" s="83"/>
      <c r="BB65" s="153"/>
      <c r="BC65" s="120"/>
      <c r="BD65" s="109"/>
      <c r="BE65" s="109"/>
      <c r="BF65" s="150" t="str">
        <f>IF([2]回答表!X44="●",[2]回答表!V121,IF([2]回答表!AA44="●",[2]回答表!V133,""))</f>
        <v/>
      </c>
      <c r="BG65" s="151"/>
      <c r="BH65" s="151"/>
      <c r="BI65" s="151"/>
      <c r="BJ65" s="150" t="str">
        <f>IF([2]回答表!X44="●",[2]回答表!V122,IF([2]回答表!AA44="●",[2]回答表!V134,""))</f>
        <v/>
      </c>
      <c r="BK65" s="151"/>
      <c r="BL65" s="151"/>
      <c r="BM65" s="151"/>
      <c r="BN65" s="150" t="str">
        <f>IF([2]回答表!X44="●",[2]回答表!V123,IF([2]回答表!AA44="●",[2]回答表!V135,""))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IF([2]回答表!AA44="●","●","")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IF([2]回答表!AD44="●","●","")</f>
        <v/>
      </c>
      <c r="O74" s="131"/>
      <c r="P74" s="131"/>
      <c r="Q74" s="132"/>
      <c r="R74" s="119"/>
      <c r="S74" s="119"/>
      <c r="T74" s="119"/>
      <c r="U74" s="133" t="str">
        <f>IF([2]回答表!AD44="●",[2]回答表!B140,"")</f>
        <v/>
      </c>
      <c r="V74" s="134"/>
      <c r="W74" s="134"/>
      <c r="X74" s="134"/>
      <c r="Y74" s="134"/>
      <c r="Z74" s="134"/>
      <c r="AA74" s="134"/>
      <c r="AB74" s="134"/>
      <c r="AC74" s="134"/>
      <c r="AD74" s="134"/>
      <c r="AE74" s="134"/>
      <c r="AF74" s="134"/>
      <c r="AG74" s="134"/>
      <c r="AH74" s="134"/>
      <c r="AI74" s="134"/>
      <c r="AJ74" s="135"/>
      <c r="AK74" s="183"/>
      <c r="AL74" s="183"/>
      <c r="AM74" s="133" t="str">
        <f>IF([2]回答表!AD44="●",[2]回答表!B146,"")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IF([2]回答表!F17="水道事業",IF([2]回答表!X45="●","●",""),"")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IF([2]回答表!F17="水道事業",IF([2]回答表!X45="●",[2]回答表!B158,IF([2]回答表!AA45="●",[2]回答表!B223,"")),"")</f>
        <v/>
      </c>
      <c r="AN86" s="201"/>
      <c r="AO86" s="201"/>
      <c r="AP86" s="201"/>
      <c r="AQ86" s="201"/>
      <c r="AR86" s="201"/>
      <c r="AS86" s="201"/>
      <c r="AT86" s="201"/>
      <c r="AU86" s="201"/>
      <c r="AV86" s="201"/>
      <c r="AW86" s="201"/>
      <c r="AX86" s="201"/>
      <c r="AY86" s="201"/>
      <c r="AZ86" s="201"/>
      <c r="BA86" s="201"/>
      <c r="BB86" s="201"/>
      <c r="BC86" s="202"/>
      <c r="BD86" s="109"/>
      <c r="BE86" s="109"/>
      <c r="BF86" s="138" t="str">
        <f>IF([2]回答表!F17="水道事業",IF([2]回答表!X45="●",[2]回答表!B212,IF([2]回答表!AA45="●",[2]回答表!B278,"")),"")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IF([2]回答表!F17="水道事業",IF([2]回答表!X45="●",[2]回答表!J166,IF([2]回答表!AA45="●",[2]回答表!J231,"")),"")</f>
        <v/>
      </c>
      <c r="V88" s="83"/>
      <c r="W88" s="83"/>
      <c r="X88" s="83"/>
      <c r="Y88" s="83"/>
      <c r="Z88" s="83"/>
      <c r="AA88" s="83"/>
      <c r="AB88" s="153"/>
      <c r="AC88" s="82" t="str">
        <f>IF([2]回答表!F17="水道事業",IF([2]回答表!X45="●",[2]回答表!J173,IF([2]回答表!AA45="●",[2]回答表!J238,"")),"")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IF([2]回答表!F17="水道事業",IF([2]回答表!X45="●",[2]回答表!E212,IF([2]回答表!AA45="●",[2]回答表!E278,"")),"")</f>
        <v/>
      </c>
      <c r="BG89" s="151"/>
      <c r="BH89" s="151"/>
      <c r="BI89" s="151"/>
      <c r="BJ89" s="150" t="str">
        <f>IF([2]回答表!F17="水道事業",IF([2]回答表!X45="●",[2]回答表!E213,IF([2]回答表!AA45="●",[2]回答表!E279,"")),"")</f>
        <v/>
      </c>
      <c r="BK89" s="151"/>
      <c r="BL89" s="151"/>
      <c r="BM89" s="151"/>
      <c r="BN89" s="150" t="str">
        <f>IF([2]回答表!F17="水道事業",IF([2]回答表!X45="●",[2]回答表!E214,IF([2]回答表!AA45="●",[2]回答表!E280,"")),"")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IF([2]回答表!F17="水道事業",IF([2]回答表!AA45="●","●",""),"")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IF([2]回答表!F17="水道事業",IF([2]回答表!X45="●",[2]回答表!J176,IF([2]回答表!AA45="●",[2]回答表!J241,"")),"")</f>
        <v/>
      </c>
      <c r="V93" s="83"/>
      <c r="W93" s="83"/>
      <c r="X93" s="83"/>
      <c r="Y93" s="83"/>
      <c r="Z93" s="83"/>
      <c r="AA93" s="83"/>
      <c r="AB93" s="153"/>
      <c r="AC93" s="82" t="str">
        <f>IF([2]回答表!F17="水道事業",IF([2]回答表!X45="●",[2]回答表!J180,IF([2]回答表!AA45="●",[2]回答表!J245,"")),"")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IF([2]回答表!F17="水道事業",IF([2]回答表!AD45="○","○",""),"")</f>
        <v/>
      </c>
      <c r="O98" s="131"/>
      <c r="P98" s="131"/>
      <c r="Q98" s="132"/>
      <c r="R98" s="119"/>
      <c r="S98" s="119"/>
      <c r="T98" s="119"/>
      <c r="U98" s="133" t="str">
        <f>IF([2]回答表!F17="水道事業",IF([2]回答表!AD45="●",[2]回答表!B289,""),"")</f>
        <v/>
      </c>
      <c r="V98" s="134"/>
      <c r="W98" s="134"/>
      <c r="X98" s="134"/>
      <c r="Y98" s="134"/>
      <c r="Z98" s="134"/>
      <c r="AA98" s="134"/>
      <c r="AB98" s="134"/>
      <c r="AC98" s="134"/>
      <c r="AD98" s="134"/>
      <c r="AE98" s="134"/>
      <c r="AF98" s="134"/>
      <c r="AG98" s="134"/>
      <c r="AH98" s="134"/>
      <c r="AI98" s="134"/>
      <c r="AJ98" s="135"/>
      <c r="AK98" s="183"/>
      <c r="AL98" s="183"/>
      <c r="AM98" s="133" t="str">
        <f>IF([2]回答表!F17="水道事業",IF([2]回答表!AD45="●",[2]回答表!B295,""),"")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IF([2]回答表!F17="簡易水道事業",IF([2]回答表!X45="●",[2]回答表!B158,IF([2]回答表!AA45="●",[2]回答表!B223,"")),"")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IF([2]回答表!F17="簡易水道事業",IF([2]回答表!X45="●",[2]回答表!B212,IF([2]回答表!AA45="●",[2]回答表!B278,"")),"")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IF([2]回答表!F17="簡易水道事業",IF([2]回答表!X45="●","●",""),"")</f>
        <v/>
      </c>
      <c r="O112" s="131"/>
      <c r="P112" s="131"/>
      <c r="Q112" s="132"/>
      <c r="R112" s="119"/>
      <c r="S112" s="119"/>
      <c r="T112" s="119"/>
      <c r="U112" s="82" t="str">
        <f>IF([2]回答表!F17="簡易水道事業",IF([2]回答表!X45="●",[2]回答表!Y185,IF([2]回答表!AA45="●",[2]回答表!Y251,"")),"")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IF([2]回答表!F17="簡易水道事業",IF([2]回答表!X45="●",[2]回答表!E212,IF([2]回答表!AA45="●",[2]回答表!E278,"")),"")</f>
        <v/>
      </c>
      <c r="BG113" s="151"/>
      <c r="BH113" s="151"/>
      <c r="BI113" s="151"/>
      <c r="BJ113" s="150" t="str">
        <f>IF([2]回答表!F17="簡易水道事業",IF([2]回答表!X45="●",[2]回答表!E213,IF([2]回答表!AA45="●",[2]回答表!E279,"")),"")</f>
        <v/>
      </c>
      <c r="BK113" s="151"/>
      <c r="BL113" s="151"/>
      <c r="BM113" s="151"/>
      <c r="BN113" s="150" t="str">
        <f>IF([2]回答表!F17="簡易水道事業",IF([2]回答表!X45="●",[2]回答表!E214,IF([2]回答表!AA45="●",[2]回答表!E280,"")),"")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IF([2]回答表!F17="簡易水道事業",IF([2]回答表!X45="●",[2]回答表!Y186,IF([2]回答表!AA45="●",[2]回答表!Y252,"")),"")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IF([2]回答表!F17="簡易水道事業",IF([2]回答表!AA45="●","●",""),"")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IF([2]回答表!F17="簡易水道事業",IF([2]回答表!X45="●",[2]回答表!Y187,IF([2]回答表!AA45="●",[2]回答表!Y253,"")),"")</f>
        <v/>
      </c>
      <c r="V122" s="83"/>
      <c r="W122" s="83"/>
      <c r="X122" s="83"/>
      <c r="Y122" s="83"/>
      <c r="Z122" s="83"/>
      <c r="AA122" s="83"/>
      <c r="AB122" s="83"/>
      <c r="AC122" s="83"/>
      <c r="AD122" s="83"/>
      <c r="AE122" s="83"/>
      <c r="AF122" s="83"/>
      <c r="AG122" s="83"/>
      <c r="AH122" s="83"/>
      <c r="AI122" s="83"/>
      <c r="AJ122" s="153"/>
      <c r="AK122" s="68"/>
      <c r="AL122" s="68"/>
      <c r="AM122" s="233" t="str">
        <f>IF([2]回答表!F17="簡易水道事業",IF([2]回答表!X45="●",[2]回答表!Y189,IF([2]回答表!AA45="●",[2]回答表!Y255,"")),"")</f>
        <v/>
      </c>
      <c r="AN122" s="233"/>
      <c r="AO122" s="233"/>
      <c r="AP122" s="233"/>
      <c r="AQ122" s="233"/>
      <c r="AR122" s="233"/>
      <c r="AS122" s="233" t="str">
        <f>IF([2]回答表!F17="簡易水道事業",IF([2]回答表!X45="●",[2]回答表!Y190,IF([2]回答表!AA45="●",[2]回答表!Y256,"")),"")</f>
        <v/>
      </c>
      <c r="AT122" s="233"/>
      <c r="AU122" s="233"/>
      <c r="AV122" s="233"/>
      <c r="AW122" s="233"/>
      <c r="AX122" s="233"/>
      <c r="AY122" s="233" t="str">
        <f>IF([2]回答表!F17="簡易水道事業",IF([2]回答表!X45="●",[2]回答表!Y191,IF([2]回答表!AA45="●",[2]回答表!Y257,"")),"")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IF([2]回答表!F17="簡易水道事業",IF([2]回答表!AD45="●","●",""),"")</f>
        <v/>
      </c>
      <c r="O127" s="131"/>
      <c r="P127" s="131"/>
      <c r="Q127" s="132"/>
      <c r="R127" s="119"/>
      <c r="S127" s="119"/>
      <c r="T127" s="119"/>
      <c r="U127" s="133" t="str">
        <f>IF([2]回答表!F17="簡易水道事業",IF([2]回答表!AD45="●",[2]回答表!B289,""),"")</f>
        <v/>
      </c>
      <c r="V127" s="134"/>
      <c r="W127" s="134"/>
      <c r="X127" s="134"/>
      <c r="Y127" s="134"/>
      <c r="Z127" s="134"/>
      <c r="AA127" s="134"/>
      <c r="AB127" s="134"/>
      <c r="AC127" s="134"/>
      <c r="AD127" s="134"/>
      <c r="AE127" s="134"/>
      <c r="AF127" s="134"/>
      <c r="AG127" s="134"/>
      <c r="AH127" s="134"/>
      <c r="AI127" s="134"/>
      <c r="AJ127" s="135"/>
      <c r="AK127" s="183"/>
      <c r="AL127" s="183"/>
      <c r="AM127" s="133" t="str">
        <f>IF([2]回答表!F17="簡易水道事業",IF([2]回答表!AD45="●",[2]回答表!B295,""),"")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IF([2]回答表!F17="下水道事業",IF([2]回答表!X45="●","●",""),"")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IF([2]回答表!F17="下水道事業",IF([2]回答表!X45="●",[2]回答表!B158,IF([2]回答表!AA45="●",[2]回答表!B223,"")),"")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IF([2]回答表!F17="下水道事業",IF([2]回答表!X45="●",[2]回答表!B212,IF([2]回答表!AA45="●",[2]回答表!B278,"")),"")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IF([2]回答表!F17="下水道事業",IF([2]回答表!X45="●",[2]回答表!Y193,IF([2]回答表!AA45="●",[2]回答表!Y259,"")),"")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IF([2]回答表!F17="下水道事業",IF([2]回答表!X45="●",[2]回答表!E212,IF([2]回答表!AA45="●",[2]回答表!E278,"")),"")</f>
        <v/>
      </c>
      <c r="BG142" s="151"/>
      <c r="BH142" s="151"/>
      <c r="BI142" s="151"/>
      <c r="BJ142" s="150" t="str">
        <f>IF([2]回答表!F17="下水道事業",IF([2]回答表!X45="●",[2]回答表!E213,IF([2]回答表!AA45="●",[2]回答表!E279,"")),"")</f>
        <v/>
      </c>
      <c r="BK142" s="151"/>
      <c r="BL142" s="151"/>
      <c r="BM142" s="151"/>
      <c r="BN142" s="150" t="str">
        <f>IF([2]回答表!F17="下水道事業",IF([2]回答表!X45="●",[2]回答表!E214,IF([2]回答表!AA45="●",[2]回答表!E280,"")),"")</f>
        <v/>
      </c>
      <c r="BO142" s="151"/>
      <c r="BP142" s="151"/>
      <c r="BQ142" s="152"/>
      <c r="BR142" s="112"/>
      <c r="BX142" s="200" t="str">
        <f>IF([2]回答表!AQ20="下水道事業",IF([2]回答表!BI48="○",[2]回答表!AM161,IF([2]回答表!BL48="○",[2]回答表!AM226,"")),"")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IF([2]回答表!F17="下水道事業",IF([2]回答表!X45="●",[2]回答表!Y195,IF([2]回答表!AA45="●",[2]回答表!Y261,"")),"")</f>
        <v/>
      </c>
      <c r="V147" s="83"/>
      <c r="W147" s="83"/>
      <c r="X147" s="83"/>
      <c r="Y147" s="83"/>
      <c r="Z147" s="83"/>
      <c r="AA147" s="83"/>
      <c r="AB147" s="153"/>
      <c r="AC147" s="82" t="str">
        <f>IF([2]回答表!F17="下水道事業",IF([2]回答表!X45="●",[2]回答表!Y196,IF([2]回答表!AA45="●",[2]回答表!Y262,"")),"")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IF([2]回答表!F17="下水道事業",IF([2]回答表!X45="●",[2]回答表!Y198,IF([2]回答表!AA45="●",[2]回答表!Y264,"")),"")</f>
        <v/>
      </c>
      <c r="V153" s="83"/>
      <c r="W153" s="83"/>
      <c r="X153" s="83"/>
      <c r="Y153" s="83"/>
      <c r="Z153" s="83"/>
      <c r="AA153" s="83"/>
      <c r="AB153" s="153"/>
      <c r="AC153" s="82" t="str">
        <f>IF([2]回答表!F17="下水道事業",IF([2]回答表!X45="●",[2]回答表!Y199,IF([2]回答表!AA45="●",[2]回答表!Y265,"")),"")</f>
        <v/>
      </c>
      <c r="AD153" s="83"/>
      <c r="AE153" s="83"/>
      <c r="AF153" s="83"/>
      <c r="AG153" s="83"/>
      <c r="AH153" s="83"/>
      <c r="AI153" s="83"/>
      <c r="AJ153" s="153"/>
      <c r="AK153" s="82" t="str">
        <f>IF([2]回答表!F17="下水道事業",IF([2]回答表!X45="●",[2]回答表!Y200,IF([2]回答表!AA45="●",[2]回答表!Y266,"")),"")</f>
        <v/>
      </c>
      <c r="AL153" s="83"/>
      <c r="AM153" s="83"/>
      <c r="AN153" s="83"/>
      <c r="AO153" s="83"/>
      <c r="AP153" s="83"/>
      <c r="AQ153" s="83"/>
      <c r="AR153" s="153"/>
      <c r="AS153" s="82" t="str">
        <f>IF([2]回答表!F17="下水道事業",IF([2]回答表!X45="●",[2]回答表!Y201,IF([2]回答表!AA45="●",[2]回答表!Y267,"")),"")</f>
        <v/>
      </c>
      <c r="AT153" s="83"/>
      <c r="AU153" s="83"/>
      <c r="AV153" s="83"/>
      <c r="AW153" s="83"/>
      <c r="AX153" s="83"/>
      <c r="AY153" s="83"/>
      <c r="AZ153" s="153"/>
      <c r="BA153" s="82" t="str">
        <f>IF([2]回答表!F17="下水道事業",IF([2]回答表!X45="●",[2]回答表!Y202,IF([2]回答表!AA45="●",[2]回答表!Y268,"")),"")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IF([2]回答表!F17="下水道事業",IF([2]回答表!AA45="●","●",""),"")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IF([2]回答表!F17="下水道事業",IF([2]回答表!X45="●",[2]回答表!Y207,IF([2]回答表!AA45="●",[2]回答表!Y273,"")),"")</f>
        <v/>
      </c>
      <c r="V159" s="83"/>
      <c r="W159" s="83"/>
      <c r="X159" s="83"/>
      <c r="Y159" s="83"/>
      <c r="Z159" s="83"/>
      <c r="AA159" s="83"/>
      <c r="AB159" s="153"/>
      <c r="AC159" s="82" t="str">
        <f>IF([2]回答表!F17="下水道事業",IF([2]回答表!X45="●",[2]回答表!Y208,IF([2]回答表!AA45="●",[2]回答表!Y274,"")),"")</f>
        <v/>
      </c>
      <c r="AD159" s="83"/>
      <c r="AE159" s="83"/>
      <c r="AF159" s="83"/>
      <c r="AG159" s="83"/>
      <c r="AH159" s="83"/>
      <c r="AI159" s="83"/>
      <c r="AJ159" s="153"/>
      <c r="AK159" s="82" t="str">
        <f>IF([2]回答表!F17="下水道事業",IF([2]回答表!X45="●",[2]回答表!Y209,IF([2]回答表!AA45="●",[2]回答表!Y275,"")),"")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IF([2]回答表!F17="下水道事業",IF([2]回答表!AD45="●","●",""),"")</f>
        <v/>
      </c>
      <c r="O164" s="131"/>
      <c r="P164" s="131"/>
      <c r="Q164" s="132"/>
      <c r="R164" s="119"/>
      <c r="S164" s="119"/>
      <c r="T164" s="119"/>
      <c r="U164" s="133" t="str">
        <f>IF([2]回答表!F17="下水道事業",IF([2]回答表!AD45="●",[2]回答表!B289,""),"")</f>
        <v/>
      </c>
      <c r="V164" s="134"/>
      <c r="W164" s="134"/>
      <c r="X164" s="134"/>
      <c r="Y164" s="134"/>
      <c r="Z164" s="134"/>
      <c r="AA164" s="134"/>
      <c r="AB164" s="134"/>
      <c r="AC164" s="134"/>
      <c r="AD164" s="134"/>
      <c r="AE164" s="134"/>
      <c r="AF164" s="134"/>
      <c r="AG164" s="134"/>
      <c r="AH164" s="134"/>
      <c r="AI164" s="134"/>
      <c r="AJ164" s="135"/>
      <c r="AK164" s="183"/>
      <c r="AL164" s="183"/>
      <c r="AM164" s="133" t="str">
        <f>IF([2]回答表!F17="下水道事業",IF([2]回答表!AD45="●",[2]回答表!B295,""),"")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IF([2]回答表!BD17="●",IF([2]回答表!X45="●","●",""),"")</f>
        <v/>
      </c>
      <c r="O176" s="131"/>
      <c r="P176" s="131"/>
      <c r="Q176" s="132"/>
      <c r="R176" s="119"/>
      <c r="S176" s="119"/>
      <c r="T176" s="119"/>
      <c r="U176" s="133" t="str">
        <f>IF([2]回答表!BD17="●",IF([2]回答表!X45="●",[2]回答表!B158,IF([2]回答表!AA45="●",[2]回答表!B223,"")),"")</f>
        <v/>
      </c>
      <c r="V176" s="134"/>
      <c r="W176" s="134"/>
      <c r="X176" s="134"/>
      <c r="Y176" s="134"/>
      <c r="Z176" s="134"/>
      <c r="AA176" s="134"/>
      <c r="AB176" s="134"/>
      <c r="AC176" s="134"/>
      <c r="AD176" s="134"/>
      <c r="AE176" s="134"/>
      <c r="AF176" s="134"/>
      <c r="AG176" s="134"/>
      <c r="AH176" s="134"/>
      <c r="AI176" s="134"/>
      <c r="AJ176" s="135"/>
      <c r="AK176" s="136"/>
      <c r="AL176" s="136"/>
      <c r="AM176" s="138" t="str">
        <f>IF([2]回答表!BD17="●",IF([2]回答表!X45="●",[2]回答表!B212,IF([2]回答表!AA45="●",[2]回答表!B278,"")),"")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IF([2]回答表!BD17="●",IF([2]回答表!X45="●",[2]回答表!E212,IF([2]回答表!AA45="●",[2]回答表!E278,"")),"")</f>
        <v/>
      </c>
      <c r="AN179" s="151"/>
      <c r="AO179" s="151"/>
      <c r="AP179" s="151"/>
      <c r="AQ179" s="150" t="str">
        <f>IF([2]回答表!BD17="●",IF([2]回答表!X45="●",[2]回答表!E213,IF([2]回答表!AA45="●",[2]回答表!E279,"")),"")</f>
        <v/>
      </c>
      <c r="AR179" s="151"/>
      <c r="AS179" s="151"/>
      <c r="AT179" s="151"/>
      <c r="AU179" s="150" t="str">
        <f>IF([2]回答表!BD17="●",IF([2]回答表!X45="●",[2]回答表!E214,IF([2]回答表!AA45="●",[2]回答表!E280,"")),"")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IF([2]回答表!BD17="●",IF([2]回答表!AA45="●","●",""),"")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IF([2]回答表!BD17="●",IF([2]回答表!AD45="●","●",""),"")</f>
        <v/>
      </c>
      <c r="O188" s="131"/>
      <c r="P188" s="131"/>
      <c r="Q188" s="132"/>
      <c r="R188" s="119"/>
      <c r="S188" s="119"/>
      <c r="T188" s="119"/>
      <c r="U188" s="133" t="str">
        <f>IF([2]回答表!BD17="●",IF([2]回答表!AD45="●",[2]回答表!B289,""),"")</f>
        <v/>
      </c>
      <c r="V188" s="134"/>
      <c r="W188" s="134"/>
      <c r="X188" s="134"/>
      <c r="Y188" s="134"/>
      <c r="Z188" s="134"/>
      <c r="AA188" s="134"/>
      <c r="AB188" s="134"/>
      <c r="AC188" s="134"/>
      <c r="AD188" s="134"/>
      <c r="AE188" s="134"/>
      <c r="AF188" s="134"/>
      <c r="AG188" s="134"/>
      <c r="AH188" s="134"/>
      <c r="AI188" s="134"/>
      <c r="AJ188" s="135"/>
      <c r="AK188" s="183"/>
      <c r="AL188" s="183"/>
      <c r="AM188" s="133" t="str">
        <f>IF([2]回答表!BD17="●",IF([2]回答表!AD45="●",[2]回答表!B295,""),"")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IF([2]回答表!X46="●","●","")</f>
        <v/>
      </c>
      <c r="O200" s="131"/>
      <c r="P200" s="131"/>
      <c r="Q200" s="132"/>
      <c r="R200" s="119"/>
      <c r="S200" s="119"/>
      <c r="T200" s="119"/>
      <c r="U200" s="133" t="str">
        <f>IF([2]回答表!X46="●",[2]回答表!B307,IF([2]回答表!AA46="●",[2]回答表!B324,""))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IF([2]回答表!X46="●",[2]回答表!U313,IF([2]回答表!AA46="●",[2]回答表!U330,""))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IF([2]回答表!X46="●",[2]回答表!G313,IF([2]回答表!AA46="●",[2]回答表!G330,""))</f>
        <v/>
      </c>
      <c r="AN203" s="83"/>
      <c r="AO203" s="83"/>
      <c r="AP203" s="83"/>
      <c r="AQ203" s="83"/>
      <c r="AR203" s="83"/>
      <c r="AS203" s="83"/>
      <c r="AT203" s="153"/>
      <c r="AU203" s="82" t="str">
        <f>IF([2]回答表!X46="●",[2]回答表!G314,IF([2]回答表!AA46="●",[2]回答表!G331,""))</f>
        <v/>
      </c>
      <c r="AV203" s="83"/>
      <c r="AW203" s="83"/>
      <c r="AX203" s="83"/>
      <c r="AY203" s="83"/>
      <c r="AZ203" s="83"/>
      <c r="BA203" s="83"/>
      <c r="BB203" s="153"/>
      <c r="BC203" s="120"/>
      <c r="BD203" s="109"/>
      <c r="BE203" s="109"/>
      <c r="BF203" s="150" t="str">
        <f>IF([2]回答表!X46="●",[2]回答表!X313,IF([2]回答表!AA46="●",[2]回答表!X330,""))</f>
        <v/>
      </c>
      <c r="BG203" s="151"/>
      <c r="BH203" s="151"/>
      <c r="BI203" s="151"/>
      <c r="BJ203" s="150" t="str">
        <f>IF([2]回答表!X46="●",[2]回答表!X314,IF([2]回答表!AA46="●",[2]回答表!X331,""))</f>
        <v/>
      </c>
      <c r="BK203" s="151"/>
      <c r="BL203" s="151"/>
      <c r="BM203" s="152"/>
      <c r="BN203" s="150" t="str">
        <f>IF([2]回答表!X46="●",[2]回答表!X315,IF([2]回答表!AA46="●",[2]回答表!X332,""))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IF([2]回答表!AA46="●","●","")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IF([2]回答表!AD46="●","●","")</f>
        <v/>
      </c>
      <c r="O212" s="131"/>
      <c r="P212" s="131"/>
      <c r="Q212" s="132"/>
      <c r="R212" s="119"/>
      <c r="S212" s="119"/>
      <c r="T212" s="119"/>
      <c r="U212" s="133" t="str">
        <f>IF([2]回答表!AD46="●",[2]回答表!B337,"")</f>
        <v/>
      </c>
      <c r="V212" s="134"/>
      <c r="W212" s="134"/>
      <c r="X212" s="134"/>
      <c r="Y212" s="134"/>
      <c r="Z212" s="134"/>
      <c r="AA212" s="134"/>
      <c r="AB212" s="134"/>
      <c r="AC212" s="134"/>
      <c r="AD212" s="134"/>
      <c r="AE212" s="134"/>
      <c r="AF212" s="134"/>
      <c r="AG212" s="134"/>
      <c r="AH212" s="134"/>
      <c r="AI212" s="134"/>
      <c r="AJ212" s="135"/>
      <c r="AK212" s="259"/>
      <c r="AL212" s="259"/>
      <c r="AM212" s="133" t="str">
        <f>IF([2]回答表!AD46="●",[2]回答表!B343,"")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IF([2]回答表!X47="●","●","")</f>
        <v/>
      </c>
      <c r="O224" s="131"/>
      <c r="P224" s="131"/>
      <c r="Q224" s="132"/>
      <c r="R224" s="119"/>
      <c r="S224" s="119"/>
      <c r="T224" s="119"/>
      <c r="U224" s="133" t="str">
        <f>IF([2]回答表!X47="●",[2]回答表!B356,IF([2]回答表!AA47="●",[2]回答表!B379,""))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IF([2]回答表!X47="●",[2]回答表!B362,"")</f>
        <v/>
      </c>
      <c r="AO224" s="263"/>
      <c r="AP224" s="263"/>
      <c r="AQ224" s="263"/>
      <c r="AR224" s="263"/>
      <c r="AS224" s="263"/>
      <c r="AT224" s="263"/>
      <c r="AU224" s="263"/>
      <c r="AV224" s="263"/>
      <c r="AW224" s="263"/>
      <c r="AX224" s="263"/>
      <c r="AY224" s="263"/>
      <c r="AZ224" s="263"/>
      <c r="BA224" s="263"/>
      <c r="BB224" s="264"/>
      <c r="BC224" s="120"/>
      <c r="BD224" s="109"/>
      <c r="BE224" s="109"/>
      <c r="BF224" s="138" t="str">
        <f>IF([2]回答表!X47="●",[2]回答表!B368,IF([2]回答表!AA47="●",[2]回答表!B385,""))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IF([2]回答表!X47="●",[2]回答表!E368,IF([2]回答表!AA47="●",[2]回答表!E385,""))</f>
        <v/>
      </c>
      <c r="BG227" s="151"/>
      <c r="BH227" s="151"/>
      <c r="BI227" s="151"/>
      <c r="BJ227" s="150" t="str">
        <f>IF([2]回答表!X47="●",[2]回答表!E369,IF([2]回答表!AA47="●",[2]回答表!E386,""))</f>
        <v/>
      </c>
      <c r="BK227" s="151"/>
      <c r="BL227" s="151"/>
      <c r="BM227" s="152"/>
      <c r="BN227" s="150" t="str">
        <f>IF([2]回答表!X47="●",[2]回答表!E370,IF([2]回答表!AA47="●",[2]回答表!E387,""))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IF([2]回答表!AA47="●","●","")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IF([2]回答表!AD47="●","●","")</f>
        <v/>
      </c>
      <c r="O236" s="131"/>
      <c r="P236" s="131"/>
      <c r="Q236" s="132"/>
      <c r="R236" s="119"/>
      <c r="S236" s="119"/>
      <c r="T236" s="119"/>
      <c r="U236" s="133" t="str">
        <f>IF([2]回答表!AD47="●",[2]回答表!B392,"")</f>
        <v/>
      </c>
      <c r="V236" s="134"/>
      <c r="W236" s="134"/>
      <c r="X236" s="134"/>
      <c r="Y236" s="134"/>
      <c r="Z236" s="134"/>
      <c r="AA236" s="134"/>
      <c r="AB236" s="134"/>
      <c r="AC236" s="134"/>
      <c r="AD236" s="134"/>
      <c r="AE236" s="134"/>
      <c r="AF236" s="134"/>
      <c r="AG236" s="134"/>
      <c r="AH236" s="134"/>
      <c r="AI236" s="134"/>
      <c r="AJ236" s="135"/>
      <c r="AK236" s="259"/>
      <c r="AL236" s="259"/>
      <c r="AM236" s="133" t="str">
        <f>IF([2]回答表!AD47="●",[2]回答表!B398,"")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IF([2]回答表!X48="●","●","")</f>
        <v/>
      </c>
      <c r="O248" s="131"/>
      <c r="P248" s="131"/>
      <c r="Q248" s="132"/>
      <c r="R248" s="119"/>
      <c r="S248" s="119"/>
      <c r="T248" s="119"/>
      <c r="U248" s="133" t="str">
        <f>IF([2]回答表!X48="●",[2]回答表!B411,IF([2]回答表!AA48="●",[2]回答表!B425,""))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IF([2]回答表!X48="●",[2]回答表!BC418,IF([2]回答表!AA48="●",[2]回答表!BC432,""))</f>
        <v/>
      </c>
      <c r="AR248" s="272"/>
      <c r="AS248" s="272"/>
      <c r="AT248" s="272"/>
      <c r="AU248" s="273" t="s">
        <v>73</v>
      </c>
      <c r="AV248" s="274"/>
      <c r="AW248" s="274"/>
      <c r="AX248" s="275"/>
      <c r="AY248" s="272" t="str">
        <f>IF([2]回答表!X48="●",[2]回答表!BC423,IF([2]回答表!AA48="●",[2]回答表!BC437,""))</f>
        <v/>
      </c>
      <c r="AZ248" s="272"/>
      <c r="BA248" s="272"/>
      <c r="BB248" s="272"/>
      <c r="BC248" s="120"/>
      <c r="BD248" s="109"/>
      <c r="BE248" s="109"/>
      <c r="BF248" s="138" t="str">
        <f>IF([2]回答表!X48="●",[2]回答表!S417,IF([2]回答表!AA48="●",[2]回答表!S431,""))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IF([2]回答表!X48="●",[2]回答表!BC419,IF([2]回答表!AA48="●",[2]回答表!BC433,""))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IF([2]回答表!X48="●",[2]回答表!V417,IF([2]回答表!AA48="●",[2]回答表!V431,""))</f>
        <v/>
      </c>
      <c r="BG251" s="151"/>
      <c r="BH251" s="151"/>
      <c r="BI251" s="151"/>
      <c r="BJ251" s="150" t="str">
        <f>IF([2]回答表!X48="●",[2]回答表!V418,IF([2]回答表!AA48="●",[2]回答表!V432,""))</f>
        <v/>
      </c>
      <c r="BK251" s="151"/>
      <c r="BL251" s="151"/>
      <c r="BM251" s="152"/>
      <c r="BN251" s="150" t="str">
        <f>IF([2]回答表!X48="●",[2]回答表!V419,IF([2]回答表!AA48="●",[2]回答表!V433,""))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IF([2]回答表!X48="●",[2]回答表!BC420,IF([2]回答表!AA48="●",[2]回答表!BC434,""))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IF([2]回答表!X48="●",[2]回答表!BC424,IF([2]回答表!AA48="●",[2]回答表!BC438,""))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IF([2]回答表!AA48="●","●","")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IF([2]回答表!X48="●",[2]回答表!BC421,IF([2]回答表!AA48="●",[2]回答表!BC435,""))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IF([2]回答表!X48="●",[2]回答表!BC422,IF([2]回答表!AA48="●",[2]回答表!BC436,""))</f>
        <v/>
      </c>
      <c r="AR256" s="272"/>
      <c r="AS256" s="272"/>
      <c r="AT256" s="272"/>
      <c r="AU256" s="224" t="s">
        <v>79</v>
      </c>
      <c r="AV256" s="225"/>
      <c r="AW256" s="225"/>
      <c r="AX256" s="226"/>
      <c r="AY256" s="282" t="str">
        <f>IF([2]回答表!X48="●",[2]回答表!BC425,IF([2]回答表!AA48="●",[2]回答表!BC439,""))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IF([2]回答表!AD48="●","●","")</f>
        <v/>
      </c>
      <c r="O260" s="131"/>
      <c r="P260" s="131"/>
      <c r="Q260" s="132"/>
      <c r="R260" s="119"/>
      <c r="S260" s="119"/>
      <c r="T260" s="119"/>
      <c r="U260" s="133" t="str">
        <f>IF([2]回答表!AD48="●",[2]回答表!B439,"")</f>
        <v/>
      </c>
      <c r="V260" s="134"/>
      <c r="W260" s="134"/>
      <c r="X260" s="134"/>
      <c r="Y260" s="134"/>
      <c r="Z260" s="134"/>
      <c r="AA260" s="134"/>
      <c r="AB260" s="134"/>
      <c r="AC260" s="134"/>
      <c r="AD260" s="134"/>
      <c r="AE260" s="134"/>
      <c r="AF260" s="134"/>
      <c r="AG260" s="134"/>
      <c r="AH260" s="134"/>
      <c r="AI260" s="134"/>
      <c r="AJ260" s="135"/>
      <c r="AK260" s="183"/>
      <c r="AL260" s="183"/>
      <c r="AM260" s="133" t="str">
        <f>IF([2]回答表!AD48="●",[2]回答表!B445,"")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IF([2]回答表!X49="●","●","")</f>
        <v/>
      </c>
      <c r="O271" s="131"/>
      <c r="P271" s="131"/>
      <c r="Q271" s="132"/>
      <c r="R271" s="119"/>
      <c r="S271" s="119"/>
      <c r="T271" s="119"/>
      <c r="U271" s="133" t="str">
        <f>IF([2]回答表!X49="●",[2]回答表!B458,IF([2]回答表!AA49="●",[2]回答表!B475,""))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IF([2]回答表!X49="●",[2]回答表!B468,IF([2]回答表!AA49="●",[2]回答表!B485,""))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IF([2]回答表!X49="●",[2]回答表!G464,IF([2]回答表!AA49="●",[2]回答表!G481,""))</f>
        <v/>
      </c>
      <c r="AN273" s="83"/>
      <c r="AO273" s="83"/>
      <c r="AP273" s="83"/>
      <c r="AQ273" s="83"/>
      <c r="AR273" s="83"/>
      <c r="AS273" s="83"/>
      <c r="AT273" s="153"/>
      <c r="AU273" s="82" t="str">
        <f>IF([2]回答表!X49="●",[2]回答表!G465,IF([2]回答表!AA49="●",[2]回答表!G482,""))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IF([2]回答表!X49="●",[2]回答表!E468,IF([2]回答表!AA49="●",[2]回答表!E485,""))</f>
        <v/>
      </c>
      <c r="BG274" s="151"/>
      <c r="BH274" s="151"/>
      <c r="BI274" s="151"/>
      <c r="BJ274" s="150" t="str">
        <f>IF([2]回答表!X49="●",[2]回答表!E469,IF([2]回答表!AA49="●",[2]回答表!E486,""))</f>
        <v/>
      </c>
      <c r="BK274" s="151"/>
      <c r="BL274" s="151"/>
      <c r="BM274" s="152"/>
      <c r="BN274" s="150" t="str">
        <f>IF([2]回答表!X49="●",[2]回答表!E470,IF([2]回答表!AA49="●",[2]回答表!E487,""))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IF([2]回答表!AA49="●","●","")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IF([2]回答表!AD49="●","●","")</f>
        <v/>
      </c>
      <c r="O283" s="131"/>
      <c r="P283" s="131"/>
      <c r="Q283" s="132"/>
      <c r="R283" s="119"/>
      <c r="S283" s="119"/>
      <c r="T283" s="119"/>
      <c r="U283" s="133" t="str">
        <f>IF([2]回答表!AD49="●",[2]回答表!B492,"")</f>
        <v/>
      </c>
      <c r="V283" s="134"/>
      <c r="W283" s="134"/>
      <c r="X283" s="134"/>
      <c r="Y283" s="134"/>
      <c r="Z283" s="134"/>
      <c r="AA283" s="134"/>
      <c r="AB283" s="134"/>
      <c r="AC283" s="134"/>
      <c r="AD283" s="134"/>
      <c r="AE283" s="134"/>
      <c r="AF283" s="134"/>
      <c r="AG283" s="134"/>
      <c r="AH283" s="134"/>
      <c r="AI283" s="134"/>
      <c r="AJ283" s="135"/>
      <c r="AK283" s="136"/>
      <c r="AL283" s="136"/>
      <c r="AM283" s="133" t="str">
        <f>IF([2]回答表!AD49="●",[2]回答表!B498,"")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IF([2]回答表!R50="●",[2]回答表!B511,"")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FB090-9EE8-49F6-B97D-D085BA640619}">
  <sheetPr>
    <pageSetUpPr fitToPage="1"/>
  </sheetPr>
  <dimension ref="A1:CN315"/>
  <sheetViews>
    <sheetView showZeros="0" view="pageBreakPreview" zoomScale="60" zoomScaleNormal="55" workbookViewId="0">
      <selection activeCell="U11" sqref="U11:AN13"/>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IF(COUNTIF([3]回答表!K15,"*")&gt;0,[3]回答表!K15,"")</f>
        <v>鹿角市</v>
      </c>
      <c r="D11" s="8"/>
      <c r="E11" s="8"/>
      <c r="F11" s="8"/>
      <c r="G11" s="8"/>
      <c r="H11" s="8"/>
      <c r="I11" s="8"/>
      <c r="J11" s="8"/>
      <c r="K11" s="8"/>
      <c r="L11" s="8"/>
      <c r="M11" s="8"/>
      <c r="N11" s="8"/>
      <c r="O11" s="8"/>
      <c r="P11" s="8"/>
      <c r="Q11" s="8"/>
      <c r="R11" s="8"/>
      <c r="S11" s="8"/>
      <c r="T11" s="8"/>
      <c r="U11" s="22" t="str">
        <f>IF(COUNTIF([3]回答表!F17,"*")&gt;0,[3]回答表!F17,"")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IF(COUNTIF([3]回答表!W17,"*")&gt;0,[3]回答表!W17,"")</f>
        <v>公共下水道</v>
      </c>
      <c r="AP11" s="10"/>
      <c r="AQ11" s="10"/>
      <c r="AR11" s="10"/>
      <c r="AS11" s="10"/>
      <c r="AT11" s="10"/>
      <c r="AU11" s="10"/>
      <c r="AV11" s="10"/>
      <c r="AW11" s="10"/>
      <c r="AX11" s="10"/>
      <c r="AY11" s="10"/>
      <c r="AZ11" s="10"/>
      <c r="BA11" s="10"/>
      <c r="BB11" s="10"/>
      <c r="BC11" s="10"/>
      <c r="BD11" s="10"/>
      <c r="BE11" s="10"/>
      <c r="BF11" s="11"/>
      <c r="BG11" s="21" t="str">
        <f>IF(COUNTIF([3]回答表!F19,"*")&gt;0,[3]回答表!F19,"")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IF([3]回答表!R43="●","●","")</f>
        <v/>
      </c>
      <c r="E24" s="80"/>
      <c r="F24" s="80"/>
      <c r="G24" s="80"/>
      <c r="H24" s="80"/>
      <c r="I24" s="80"/>
      <c r="J24" s="81"/>
      <c r="K24" s="79" t="str">
        <f>IF([3]回答表!R44="●","●","")</f>
        <v/>
      </c>
      <c r="L24" s="80"/>
      <c r="M24" s="80"/>
      <c r="N24" s="80"/>
      <c r="O24" s="80"/>
      <c r="P24" s="80"/>
      <c r="Q24" s="81"/>
      <c r="R24" s="79" t="str">
        <f>IF([3]回答表!R45="●","●","")</f>
        <v>●</v>
      </c>
      <c r="S24" s="80"/>
      <c r="T24" s="80"/>
      <c r="U24" s="80"/>
      <c r="V24" s="80"/>
      <c r="W24" s="80"/>
      <c r="X24" s="81"/>
      <c r="Y24" s="79" t="str">
        <f>IF([3]回答表!R46="●","●","")</f>
        <v/>
      </c>
      <c r="Z24" s="80"/>
      <c r="AA24" s="80"/>
      <c r="AB24" s="80"/>
      <c r="AC24" s="80"/>
      <c r="AD24" s="80"/>
      <c r="AE24" s="81"/>
      <c r="AF24" s="79" t="str">
        <f>IF([3]回答表!R47="●","●","")</f>
        <v>●</v>
      </c>
      <c r="AG24" s="80"/>
      <c r="AH24" s="80"/>
      <c r="AI24" s="80"/>
      <c r="AJ24" s="80"/>
      <c r="AK24" s="80"/>
      <c r="AL24" s="81"/>
      <c r="AM24" s="79" t="str">
        <f>IF([3]回答表!R48="●","●","")</f>
        <v/>
      </c>
      <c r="AN24" s="80"/>
      <c r="AO24" s="80"/>
      <c r="AP24" s="80"/>
      <c r="AQ24" s="80"/>
      <c r="AR24" s="80"/>
      <c r="AS24" s="81"/>
      <c r="AT24" s="79" t="str">
        <f>IF([3]回答表!R49="●","●","")</f>
        <v/>
      </c>
      <c r="AU24" s="80"/>
      <c r="AV24" s="80"/>
      <c r="AW24" s="80"/>
      <c r="AX24" s="80"/>
      <c r="AY24" s="80"/>
      <c r="AZ24" s="81"/>
      <c r="BA24" s="68"/>
      <c r="BB24" s="82" t="str">
        <f>IF([3]回答表!R50="●","●","")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IF([3]回答表!X43="●","●","")</f>
        <v/>
      </c>
      <c r="O36" s="131"/>
      <c r="P36" s="131"/>
      <c r="Q36" s="132"/>
      <c r="R36" s="119"/>
      <c r="S36" s="119"/>
      <c r="T36" s="119"/>
      <c r="U36" s="133" t="str">
        <f>IF([3]回答表!X43="●",[3]回答表!B59,IF([3]回答表!AA43="●",[3]回答表!B79,""))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IF([3]回答表!X43="●",[3]回答表!S65,IF([3]回答表!AA43="●",[3]回答表!S85,""))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IF([3]回答表!X43="●",[3]回答表!G65,IF([3]回答表!AA43="●",[3]回答表!G85,""))</f>
        <v/>
      </c>
      <c r="AN38" s="83"/>
      <c r="AO38" s="83"/>
      <c r="AP38" s="83"/>
      <c r="AQ38" s="83"/>
      <c r="AR38" s="83"/>
      <c r="AS38" s="83"/>
      <c r="AT38" s="153"/>
      <c r="AU38" s="82" t="str">
        <f>IF([3]回答表!X43="●",[3]回答表!G66,IF([3]回答表!AA43="●",[3]回答表!G86,""))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IF([3]回答表!X43="●",[3]回答表!V65,IF([3]回答表!AA43="●",[3]回答表!V85,""))</f>
        <v/>
      </c>
      <c r="BG39" s="16"/>
      <c r="BH39" s="16"/>
      <c r="BI39" s="17"/>
      <c r="BJ39" s="150" t="str">
        <f>IF([3]回答表!X43="●",[3]回答表!V66,IF([3]回答表!AA43="●",[3]回答表!V86,""))</f>
        <v/>
      </c>
      <c r="BK39" s="16"/>
      <c r="BL39" s="16"/>
      <c r="BM39" s="17"/>
      <c r="BN39" s="150" t="str">
        <f>IF([3]回答表!X43="●",[3]回答表!V67,IF([3]回答表!AA43="●",[3]回答表!V87,""))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IF([3]回答表!X43="●",[3]回答表!O71,IF([3]回答表!AA43="●",[3]回答表!O91,""))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IF([3]回答表!X43="●",[3]回答表!O72,IF([3]回答表!AA43="●",[3]回答表!O92,""))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IF([3]回答表!AA43="●","●","")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IF([3]回答表!X43="●",[3]回答表!O73,IF([3]回答表!AA43="●",[3]回答表!O93,""))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IF([3]回答表!X43="●",[3]回答表!O74,IF([3]回答表!AA43="●",[3]回答表!O94,""))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IF([3]回答表!X43="●",[3]回答表!AG71,IF([3]回答表!AA43="●",[3]回答表!AG91,""))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IF([3]回答表!X43="●",[3]回答表!AG72,IF([3]回答表!AA43="●",[3]回答表!AG92,""))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IF([3]回答表!AD43="●","●","")</f>
        <v/>
      </c>
      <c r="O51" s="131"/>
      <c r="P51" s="131"/>
      <c r="Q51" s="132"/>
      <c r="R51" s="119"/>
      <c r="S51" s="119"/>
      <c r="T51" s="119"/>
      <c r="U51" s="133" t="str">
        <f>IF([3]回答表!AD43="●",[3]回答表!B99,"")</f>
        <v/>
      </c>
      <c r="V51" s="134"/>
      <c r="W51" s="134"/>
      <c r="X51" s="134"/>
      <c r="Y51" s="134"/>
      <c r="Z51" s="134"/>
      <c r="AA51" s="134"/>
      <c r="AB51" s="134"/>
      <c r="AC51" s="134"/>
      <c r="AD51" s="134"/>
      <c r="AE51" s="134"/>
      <c r="AF51" s="134"/>
      <c r="AG51" s="134"/>
      <c r="AH51" s="134"/>
      <c r="AI51" s="134"/>
      <c r="AJ51" s="135"/>
      <c r="AK51" s="183"/>
      <c r="AL51" s="183"/>
      <c r="AM51" s="133" t="str">
        <f>IF([3]回答表!AD43="●",[3]回答表!B104,"")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IF([3]回答表!X44="●","●","")</f>
        <v/>
      </c>
      <c r="O62" s="131"/>
      <c r="P62" s="131"/>
      <c r="Q62" s="132"/>
      <c r="R62" s="119"/>
      <c r="S62" s="119"/>
      <c r="T62" s="119"/>
      <c r="U62" s="133" t="str">
        <f>IF([3]回答表!X44="●",[3]回答表!B115,IF([3]回答表!AA44="●",[3]回答表!B127,""))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IF([3]回答表!X44="●",[3]回答表!S121,IF([3]回答表!AA44="●",[3]回答表!S133,""))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IF([3]回答表!X44="●",[3]回答表!J121,IF([3]回答表!AA44="●",[3]回答表!J133,""))</f>
        <v/>
      </c>
      <c r="AN65" s="83"/>
      <c r="AO65" s="83"/>
      <c r="AP65" s="83"/>
      <c r="AQ65" s="83"/>
      <c r="AR65" s="83"/>
      <c r="AS65" s="83"/>
      <c r="AT65" s="153"/>
      <c r="AU65" s="82" t="str">
        <f>IF([3]回答表!X44="●",[3]回答表!J122,IF([3]回答表!AA44="●",[3]回答表!J134,""))</f>
        <v/>
      </c>
      <c r="AV65" s="83"/>
      <c r="AW65" s="83"/>
      <c r="AX65" s="83"/>
      <c r="AY65" s="83"/>
      <c r="AZ65" s="83"/>
      <c r="BA65" s="83"/>
      <c r="BB65" s="153"/>
      <c r="BC65" s="120"/>
      <c r="BD65" s="109"/>
      <c r="BE65" s="109"/>
      <c r="BF65" s="150" t="str">
        <f>IF([3]回答表!X44="●",[3]回答表!V121,IF([3]回答表!AA44="●",[3]回答表!V133,""))</f>
        <v/>
      </c>
      <c r="BG65" s="151"/>
      <c r="BH65" s="151"/>
      <c r="BI65" s="151"/>
      <c r="BJ65" s="150" t="str">
        <f>IF([3]回答表!X44="●",[3]回答表!V122,IF([3]回答表!AA44="●",[3]回答表!V134,""))</f>
        <v/>
      </c>
      <c r="BK65" s="151"/>
      <c r="BL65" s="151"/>
      <c r="BM65" s="151"/>
      <c r="BN65" s="150" t="str">
        <f>IF([3]回答表!X44="●",[3]回答表!V123,IF([3]回答表!AA44="●",[3]回答表!V135,""))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IF([3]回答表!AA44="●","●","")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IF([3]回答表!AD44="●","●","")</f>
        <v/>
      </c>
      <c r="O74" s="131"/>
      <c r="P74" s="131"/>
      <c r="Q74" s="132"/>
      <c r="R74" s="119"/>
      <c r="S74" s="119"/>
      <c r="T74" s="119"/>
      <c r="U74" s="133" t="str">
        <f>IF([3]回答表!AD44="●",[3]回答表!B140,"")</f>
        <v/>
      </c>
      <c r="V74" s="134"/>
      <c r="W74" s="134"/>
      <c r="X74" s="134"/>
      <c r="Y74" s="134"/>
      <c r="Z74" s="134"/>
      <c r="AA74" s="134"/>
      <c r="AB74" s="134"/>
      <c r="AC74" s="134"/>
      <c r="AD74" s="134"/>
      <c r="AE74" s="134"/>
      <c r="AF74" s="134"/>
      <c r="AG74" s="134"/>
      <c r="AH74" s="134"/>
      <c r="AI74" s="134"/>
      <c r="AJ74" s="135"/>
      <c r="AK74" s="183"/>
      <c r="AL74" s="183"/>
      <c r="AM74" s="133" t="str">
        <f>IF([3]回答表!AD44="●",[3]回答表!B146,"")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IF([3]回答表!F17="水道事業",IF([3]回答表!X45="●","●",""),"")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IF([3]回答表!F17="水道事業",IF([3]回答表!X45="●",[3]回答表!B158,IF([3]回答表!AA45="●",[3]回答表!B223,"")),"")</f>
        <v/>
      </c>
      <c r="AN86" s="201"/>
      <c r="AO86" s="201"/>
      <c r="AP86" s="201"/>
      <c r="AQ86" s="201"/>
      <c r="AR86" s="201"/>
      <c r="AS86" s="201"/>
      <c r="AT86" s="201"/>
      <c r="AU86" s="201"/>
      <c r="AV86" s="201"/>
      <c r="AW86" s="201"/>
      <c r="AX86" s="201"/>
      <c r="AY86" s="201"/>
      <c r="AZ86" s="201"/>
      <c r="BA86" s="201"/>
      <c r="BB86" s="201"/>
      <c r="BC86" s="202"/>
      <c r="BD86" s="109"/>
      <c r="BE86" s="109"/>
      <c r="BF86" s="138" t="str">
        <f>IF([3]回答表!F17="水道事業",IF([3]回答表!X45="●",[3]回答表!B212,IF([3]回答表!AA45="●",[3]回答表!B278,"")),"")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IF([3]回答表!F17="水道事業",IF([3]回答表!X45="●",[3]回答表!J166,IF([3]回答表!AA45="●",[3]回答表!J231,"")),"")</f>
        <v/>
      </c>
      <c r="V88" s="83"/>
      <c r="W88" s="83"/>
      <c r="X88" s="83"/>
      <c r="Y88" s="83"/>
      <c r="Z88" s="83"/>
      <c r="AA88" s="83"/>
      <c r="AB88" s="153"/>
      <c r="AC88" s="82" t="str">
        <f>IF([3]回答表!F17="水道事業",IF([3]回答表!X45="●",[3]回答表!J173,IF([3]回答表!AA45="●",[3]回答表!J238,"")),"")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IF([3]回答表!F17="水道事業",IF([3]回答表!X45="●",[3]回答表!E212,IF([3]回答表!AA45="●",[3]回答表!E278,"")),"")</f>
        <v/>
      </c>
      <c r="BG89" s="151"/>
      <c r="BH89" s="151"/>
      <c r="BI89" s="151"/>
      <c r="BJ89" s="150" t="str">
        <f>IF([3]回答表!F17="水道事業",IF([3]回答表!X45="●",[3]回答表!E213,IF([3]回答表!AA45="●",[3]回答表!E279,"")),"")</f>
        <v/>
      </c>
      <c r="BK89" s="151"/>
      <c r="BL89" s="151"/>
      <c r="BM89" s="151"/>
      <c r="BN89" s="150" t="str">
        <f>IF([3]回答表!F17="水道事業",IF([3]回答表!X45="●",[3]回答表!E214,IF([3]回答表!AA45="●",[3]回答表!E280,"")),"")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IF([3]回答表!F17="水道事業",IF([3]回答表!AA45="●","●",""),"")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IF([3]回答表!F17="水道事業",IF([3]回答表!X45="●",[3]回答表!J176,IF([3]回答表!AA45="●",[3]回答表!J241,"")),"")</f>
        <v/>
      </c>
      <c r="V93" s="83"/>
      <c r="W93" s="83"/>
      <c r="X93" s="83"/>
      <c r="Y93" s="83"/>
      <c r="Z93" s="83"/>
      <c r="AA93" s="83"/>
      <c r="AB93" s="153"/>
      <c r="AC93" s="82" t="str">
        <f>IF([3]回答表!F17="水道事業",IF([3]回答表!X45="●",[3]回答表!J180,IF([3]回答表!AA45="●",[3]回答表!J245,"")),"")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IF([3]回答表!F17="水道事業",IF([3]回答表!AD45="○","○",""),"")</f>
        <v/>
      </c>
      <c r="O98" s="131"/>
      <c r="P98" s="131"/>
      <c r="Q98" s="132"/>
      <c r="R98" s="119"/>
      <c r="S98" s="119"/>
      <c r="T98" s="119"/>
      <c r="U98" s="133" t="str">
        <f>IF([3]回答表!F17="水道事業",IF([3]回答表!AD45="●",[3]回答表!B289,""),"")</f>
        <v/>
      </c>
      <c r="V98" s="134"/>
      <c r="W98" s="134"/>
      <c r="X98" s="134"/>
      <c r="Y98" s="134"/>
      <c r="Z98" s="134"/>
      <c r="AA98" s="134"/>
      <c r="AB98" s="134"/>
      <c r="AC98" s="134"/>
      <c r="AD98" s="134"/>
      <c r="AE98" s="134"/>
      <c r="AF98" s="134"/>
      <c r="AG98" s="134"/>
      <c r="AH98" s="134"/>
      <c r="AI98" s="134"/>
      <c r="AJ98" s="135"/>
      <c r="AK98" s="183"/>
      <c r="AL98" s="183"/>
      <c r="AM98" s="133" t="str">
        <f>IF([3]回答表!F17="水道事業",IF([3]回答表!AD45="●",[3]回答表!B295,""),"")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IF([3]回答表!F17="簡易水道事業",IF([3]回答表!X45="●",[3]回答表!B158,IF([3]回答表!AA45="●",[3]回答表!B223,"")),"")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IF([3]回答表!F17="簡易水道事業",IF([3]回答表!X45="●",[3]回答表!B212,IF([3]回答表!AA45="●",[3]回答表!B278,"")),"")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IF([3]回答表!F17="簡易水道事業",IF([3]回答表!X45="●","●",""),"")</f>
        <v/>
      </c>
      <c r="O112" s="131"/>
      <c r="P112" s="131"/>
      <c r="Q112" s="132"/>
      <c r="R112" s="119"/>
      <c r="S112" s="119"/>
      <c r="T112" s="119"/>
      <c r="U112" s="82" t="str">
        <f>IF([3]回答表!F17="簡易水道事業",IF([3]回答表!X45="●",[3]回答表!Y185,IF([3]回答表!AA45="●",[3]回答表!Y251,"")),"")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IF([3]回答表!F17="簡易水道事業",IF([3]回答表!X45="●",[3]回答表!E212,IF([3]回答表!AA45="●",[3]回答表!E278,"")),"")</f>
        <v/>
      </c>
      <c r="BG113" s="151"/>
      <c r="BH113" s="151"/>
      <c r="BI113" s="151"/>
      <c r="BJ113" s="150" t="str">
        <f>IF([3]回答表!F17="簡易水道事業",IF([3]回答表!X45="●",[3]回答表!E213,IF([3]回答表!AA45="●",[3]回答表!E279,"")),"")</f>
        <v/>
      </c>
      <c r="BK113" s="151"/>
      <c r="BL113" s="151"/>
      <c r="BM113" s="151"/>
      <c r="BN113" s="150" t="str">
        <f>IF([3]回答表!F17="簡易水道事業",IF([3]回答表!X45="●",[3]回答表!E214,IF([3]回答表!AA45="●",[3]回答表!E280,"")),"")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IF([3]回答表!F17="簡易水道事業",IF([3]回答表!X45="●",[3]回答表!Y186,IF([3]回答表!AA45="●",[3]回答表!Y252,"")),"")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IF([3]回答表!F17="簡易水道事業",IF([3]回答表!AA45="●","●",""),"")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IF([3]回答表!F17="簡易水道事業",IF([3]回答表!X45="●",[3]回答表!Y187,IF([3]回答表!AA45="●",[3]回答表!Y253,"")),"")</f>
        <v/>
      </c>
      <c r="V122" s="83"/>
      <c r="W122" s="83"/>
      <c r="X122" s="83"/>
      <c r="Y122" s="83"/>
      <c r="Z122" s="83"/>
      <c r="AA122" s="83"/>
      <c r="AB122" s="83"/>
      <c r="AC122" s="83"/>
      <c r="AD122" s="83"/>
      <c r="AE122" s="83"/>
      <c r="AF122" s="83"/>
      <c r="AG122" s="83"/>
      <c r="AH122" s="83"/>
      <c r="AI122" s="83"/>
      <c r="AJ122" s="153"/>
      <c r="AK122" s="68"/>
      <c r="AL122" s="68"/>
      <c r="AM122" s="233" t="str">
        <f>IF([3]回答表!F17="簡易水道事業",IF([3]回答表!X45="●",[3]回答表!Y189,IF([3]回答表!AA45="●",[3]回答表!Y255,"")),"")</f>
        <v/>
      </c>
      <c r="AN122" s="233"/>
      <c r="AO122" s="233"/>
      <c r="AP122" s="233"/>
      <c r="AQ122" s="233"/>
      <c r="AR122" s="233"/>
      <c r="AS122" s="233" t="str">
        <f>IF([3]回答表!F17="簡易水道事業",IF([3]回答表!X45="●",[3]回答表!Y190,IF([3]回答表!AA45="●",[3]回答表!Y256,"")),"")</f>
        <v/>
      </c>
      <c r="AT122" s="233"/>
      <c r="AU122" s="233"/>
      <c r="AV122" s="233"/>
      <c r="AW122" s="233"/>
      <c r="AX122" s="233"/>
      <c r="AY122" s="233" t="str">
        <f>IF([3]回答表!F17="簡易水道事業",IF([3]回答表!X45="●",[3]回答表!Y191,IF([3]回答表!AA45="●",[3]回答表!Y257,"")),"")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IF([3]回答表!F17="簡易水道事業",IF([3]回答表!AD45="●","●",""),"")</f>
        <v/>
      </c>
      <c r="O127" s="131"/>
      <c r="P127" s="131"/>
      <c r="Q127" s="132"/>
      <c r="R127" s="119"/>
      <c r="S127" s="119"/>
      <c r="T127" s="119"/>
      <c r="U127" s="133" t="str">
        <f>IF([3]回答表!F17="簡易水道事業",IF([3]回答表!AD45="●",[3]回答表!B289,""),"")</f>
        <v/>
      </c>
      <c r="V127" s="134"/>
      <c r="W127" s="134"/>
      <c r="X127" s="134"/>
      <c r="Y127" s="134"/>
      <c r="Z127" s="134"/>
      <c r="AA127" s="134"/>
      <c r="AB127" s="134"/>
      <c r="AC127" s="134"/>
      <c r="AD127" s="134"/>
      <c r="AE127" s="134"/>
      <c r="AF127" s="134"/>
      <c r="AG127" s="134"/>
      <c r="AH127" s="134"/>
      <c r="AI127" s="134"/>
      <c r="AJ127" s="135"/>
      <c r="AK127" s="183"/>
      <c r="AL127" s="183"/>
      <c r="AM127" s="133" t="str">
        <f>IF([3]回答表!F17="簡易水道事業",IF([3]回答表!AD45="●",[3]回答表!B295,""),"")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35.25" customHeight="1" x14ac:dyDescent="0.4">
      <c r="C139" s="101"/>
      <c r="D139" s="194" t="s">
        <v>18</v>
      </c>
      <c r="E139" s="194"/>
      <c r="F139" s="194"/>
      <c r="G139" s="194"/>
      <c r="H139" s="194"/>
      <c r="I139" s="194"/>
      <c r="J139" s="194"/>
      <c r="K139" s="194"/>
      <c r="L139" s="194"/>
      <c r="M139" s="194"/>
      <c r="N139" s="130" t="str">
        <f>IF([3]回答表!F17="下水道事業",IF([3]回答表!X45="●","●",""),"")</f>
        <v>●</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IF([3]回答表!F17="下水道事業",IF([3]回答表!X45="●",[3]回答表!B158,IF([3]回答表!AA45="●",[3]回答表!B223,"")),"")</f>
        <v>　汚泥処理については県の臨海処理センターで焼却し埋立処理を行っていたが、秋田市の八橋処理場が流域下水道に接続することになり臨海処理センターでの処理が決定したことに伴い、他地域の受入れが出来ない状況になったことから、県主導による県北地区の関係市町村との広域汚泥資源化施設の建設が実現している。これにより、市単独で建設するよりコストが軽減され、将来の人口減少による施設の維持管理への対策も対応できたものと解している。</v>
      </c>
      <c r="AN139" s="201"/>
      <c r="AO139" s="201"/>
      <c r="AP139" s="201"/>
      <c r="AQ139" s="201"/>
      <c r="AR139" s="201"/>
      <c r="AS139" s="201"/>
      <c r="AT139" s="201"/>
      <c r="AU139" s="201"/>
      <c r="AV139" s="201"/>
      <c r="AW139" s="201"/>
      <c r="AX139" s="201"/>
      <c r="AY139" s="201"/>
      <c r="AZ139" s="201"/>
      <c r="BA139" s="201"/>
      <c r="BB139" s="201"/>
      <c r="BC139" s="202"/>
      <c r="BD139" s="109"/>
      <c r="BE139" s="109"/>
      <c r="BF139" s="138" t="str">
        <f>IF([3]回答表!F17="下水道事業",IF([3]回答表!X45="●",[3]回答表!B212,IF([3]回答表!AA45="●",[3]回答表!B278,"")),"")</f>
        <v>令和</v>
      </c>
      <c r="BG139" s="139"/>
      <c r="BH139" s="139"/>
      <c r="BI139" s="139"/>
      <c r="BJ139" s="138"/>
      <c r="BK139" s="139"/>
      <c r="BL139" s="139"/>
      <c r="BM139" s="139"/>
      <c r="BN139" s="138"/>
      <c r="BO139" s="139"/>
      <c r="BP139" s="139"/>
      <c r="BQ139" s="140"/>
      <c r="BR139" s="112"/>
    </row>
    <row r="140" spans="3:92" ht="35.25"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35.25"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IF([3]回答表!F17="下水道事業",IF([3]回答表!X45="●",[3]回答表!Y193,IF([3]回答表!AA45="●",[3]回答表!Y259,"")),"")</f>
        <v xml:space="preserve">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35.25"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f>IF([3]回答表!F17="下水道事業",IF([3]回答表!X45="●",[3]回答表!E212,IF([3]回答表!AA45="●",[3]回答表!E278,"")),"")</f>
        <v>2</v>
      </c>
      <c r="BG142" s="151"/>
      <c r="BH142" s="151"/>
      <c r="BI142" s="151"/>
      <c r="BJ142" s="150">
        <f>IF([3]回答表!F17="下水道事業",IF([3]回答表!X45="●",[3]回答表!E213,IF([3]回答表!AA45="●",[3]回答表!E279,"")),"")</f>
        <v>4</v>
      </c>
      <c r="BK142" s="151"/>
      <c r="BL142" s="151"/>
      <c r="BM142" s="151"/>
      <c r="BN142" s="150">
        <f>IF([3]回答表!F17="下水道事業",IF([3]回答表!X45="●",[3]回答表!E214,IF([3]回答表!AA45="●",[3]回答表!E280,"")),"")</f>
        <v>1</v>
      </c>
      <c r="BO142" s="151"/>
      <c r="BP142" s="151"/>
      <c r="BQ142" s="152"/>
      <c r="BR142" s="112"/>
      <c r="BX142" s="200" t="str">
        <f>IF([3]回答表!AQ20="下水道事業",IF([3]回答表!BI48="○",[3]回答表!AM161,IF([3]回答表!BL48="○",[3]回答表!AM226,"")),"")</f>
        <v/>
      </c>
      <c r="BY142" s="201"/>
      <c r="BZ142" s="201"/>
      <c r="CA142" s="201"/>
      <c r="CB142" s="201"/>
      <c r="CC142" s="201"/>
      <c r="CD142" s="201"/>
      <c r="CE142" s="201"/>
      <c r="CF142" s="201"/>
      <c r="CG142" s="201"/>
      <c r="CH142" s="201"/>
      <c r="CI142" s="201"/>
      <c r="CJ142" s="201"/>
      <c r="CK142" s="201"/>
      <c r="CL142" s="201"/>
      <c r="CM142" s="201"/>
      <c r="CN142" s="202"/>
    </row>
    <row r="143" spans="3:92" ht="35.25"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35.25"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35.25"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35.25"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35.25" customHeight="1" x14ac:dyDescent="0.4">
      <c r="C147" s="101"/>
      <c r="D147" s="68"/>
      <c r="E147" s="68"/>
      <c r="F147" s="68"/>
      <c r="G147" s="68"/>
      <c r="H147" s="68"/>
      <c r="I147" s="68"/>
      <c r="J147" s="68"/>
      <c r="K147" s="68"/>
      <c r="L147" s="68"/>
      <c r="M147" s="68"/>
      <c r="N147" s="68"/>
      <c r="O147" s="68"/>
      <c r="P147" s="109"/>
      <c r="Q147" s="109"/>
      <c r="R147" s="109"/>
      <c r="S147" s="119"/>
      <c r="T147" s="119"/>
      <c r="U147" s="82" t="str">
        <f>IF([3]回答表!F17="下水道事業",IF([3]回答表!X45="●",[3]回答表!Y195,IF([3]回答表!AA45="●",[3]回答表!Y261,"")),"")</f>
        <v xml:space="preserve"> </v>
      </c>
      <c r="V147" s="83"/>
      <c r="W147" s="83"/>
      <c r="X147" s="83"/>
      <c r="Y147" s="83"/>
      <c r="Z147" s="83"/>
      <c r="AA147" s="83"/>
      <c r="AB147" s="153"/>
      <c r="AC147" s="82" t="str">
        <f>IF([3]回答表!F17="下水道事業",IF([3]回答表!X45="●",[3]回答表!Y196,IF([3]回答表!AA45="●",[3]回答表!Y262,"")),"")</f>
        <v xml:space="preserve">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35.25"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IF([3]回答表!F17="下水道事業",IF([3]回答表!X45="●",[3]回答表!Y198,IF([3]回答表!AA45="●",[3]回答表!Y264,"")),"")</f>
        <v xml:space="preserve"> </v>
      </c>
      <c r="V153" s="83"/>
      <c r="W153" s="83"/>
      <c r="X153" s="83"/>
      <c r="Y153" s="83"/>
      <c r="Z153" s="83"/>
      <c r="AA153" s="83"/>
      <c r="AB153" s="153"/>
      <c r="AC153" s="82" t="str">
        <f>IF([3]回答表!F17="下水道事業",IF([3]回答表!X45="●",[3]回答表!Y199,IF([3]回答表!AA45="●",[3]回答表!Y265,"")),"")</f>
        <v xml:space="preserve"> </v>
      </c>
      <c r="AD153" s="83"/>
      <c r="AE153" s="83"/>
      <c r="AF153" s="83"/>
      <c r="AG153" s="83"/>
      <c r="AH153" s="83"/>
      <c r="AI153" s="83"/>
      <c r="AJ153" s="153"/>
      <c r="AK153" s="82" t="str">
        <f>IF([3]回答表!F17="下水道事業",IF([3]回答表!X45="●",[3]回答表!Y200,IF([3]回答表!AA45="●",[3]回答表!Y266,"")),"")</f>
        <v xml:space="preserve"> </v>
      </c>
      <c r="AL153" s="83"/>
      <c r="AM153" s="83"/>
      <c r="AN153" s="83"/>
      <c r="AO153" s="83"/>
      <c r="AP153" s="83"/>
      <c r="AQ153" s="83"/>
      <c r="AR153" s="153"/>
      <c r="AS153" s="82" t="str">
        <f>IF([3]回答表!F17="下水道事業",IF([3]回答表!X45="●",[3]回答表!Y201,IF([3]回答表!AA45="●",[3]回答表!Y267,"")),"")</f>
        <v xml:space="preserve"> </v>
      </c>
      <c r="AT153" s="83"/>
      <c r="AU153" s="83"/>
      <c r="AV153" s="83"/>
      <c r="AW153" s="83"/>
      <c r="AX153" s="83"/>
      <c r="AY153" s="83"/>
      <c r="AZ153" s="153"/>
      <c r="BA153" s="82" t="str">
        <f>IF([3]回答表!F17="下水道事業",IF([3]回答表!X45="●",[3]回答表!Y202,IF([3]回答表!AA45="●",[3]回答表!Y268,"")),"")</f>
        <v xml:space="preserve">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IF([3]回答表!F17="下水道事業",IF([3]回答表!AA45="●","●",""),"")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IF([3]回答表!F17="下水道事業",IF([3]回答表!X45="●",[3]回答表!Y207,IF([3]回答表!AA45="●",[3]回答表!Y273,"")),"")</f>
        <v>●</v>
      </c>
      <c r="V159" s="83"/>
      <c r="W159" s="83"/>
      <c r="X159" s="83"/>
      <c r="Y159" s="83"/>
      <c r="Z159" s="83"/>
      <c r="AA159" s="83"/>
      <c r="AB159" s="153"/>
      <c r="AC159" s="82" t="str">
        <f>IF([3]回答表!F17="下水道事業",IF([3]回答表!X45="●",[3]回答表!Y208,IF([3]回答表!AA45="●",[3]回答表!Y274,"")),"")</f>
        <v xml:space="preserve"> </v>
      </c>
      <c r="AD159" s="83"/>
      <c r="AE159" s="83"/>
      <c r="AF159" s="83"/>
      <c r="AG159" s="83"/>
      <c r="AH159" s="83"/>
      <c r="AI159" s="83"/>
      <c r="AJ159" s="153"/>
      <c r="AK159" s="82" t="str">
        <f>IF([3]回答表!F17="下水道事業",IF([3]回答表!X45="●",[3]回答表!Y209,IF([3]回答表!AA45="●",[3]回答表!Y275,"")),"")</f>
        <v xml:space="preserve">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IF([3]回答表!F17="下水道事業",IF([3]回答表!AD45="●","●",""),"")</f>
        <v/>
      </c>
      <c r="O164" s="131"/>
      <c r="P164" s="131"/>
      <c r="Q164" s="132"/>
      <c r="R164" s="119"/>
      <c r="S164" s="119"/>
      <c r="T164" s="119"/>
      <c r="U164" s="133" t="str">
        <f>IF([3]回答表!F17="下水道事業",IF([3]回答表!AD45="●",[3]回答表!B289,""),"")</f>
        <v/>
      </c>
      <c r="V164" s="134"/>
      <c r="W164" s="134"/>
      <c r="X164" s="134"/>
      <c r="Y164" s="134"/>
      <c r="Z164" s="134"/>
      <c r="AA164" s="134"/>
      <c r="AB164" s="134"/>
      <c r="AC164" s="134"/>
      <c r="AD164" s="134"/>
      <c r="AE164" s="134"/>
      <c r="AF164" s="134"/>
      <c r="AG164" s="134"/>
      <c r="AH164" s="134"/>
      <c r="AI164" s="134"/>
      <c r="AJ164" s="135"/>
      <c r="AK164" s="183"/>
      <c r="AL164" s="183"/>
      <c r="AM164" s="133" t="str">
        <f>IF([3]回答表!F17="下水道事業",IF([3]回答表!AD45="●",[3]回答表!B295,""),"")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IF([3]回答表!BD17="●",IF([3]回答表!X45="●","●",""),"")</f>
        <v/>
      </c>
      <c r="O176" s="131"/>
      <c r="P176" s="131"/>
      <c r="Q176" s="132"/>
      <c r="R176" s="119"/>
      <c r="S176" s="119"/>
      <c r="T176" s="119"/>
      <c r="U176" s="133" t="str">
        <f>IF([3]回答表!BD17="●",IF([3]回答表!X45="●",[3]回答表!B158,IF([3]回答表!AA45="●",[3]回答表!B223,"")),"")</f>
        <v/>
      </c>
      <c r="V176" s="134"/>
      <c r="W176" s="134"/>
      <c r="X176" s="134"/>
      <c r="Y176" s="134"/>
      <c r="Z176" s="134"/>
      <c r="AA176" s="134"/>
      <c r="AB176" s="134"/>
      <c r="AC176" s="134"/>
      <c r="AD176" s="134"/>
      <c r="AE176" s="134"/>
      <c r="AF176" s="134"/>
      <c r="AG176" s="134"/>
      <c r="AH176" s="134"/>
      <c r="AI176" s="134"/>
      <c r="AJ176" s="135"/>
      <c r="AK176" s="136"/>
      <c r="AL176" s="136"/>
      <c r="AM176" s="138" t="str">
        <f>IF([3]回答表!BD17="●",IF([3]回答表!X45="●",[3]回答表!B212,IF([3]回答表!AA45="●",[3]回答表!B278,"")),"")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IF([3]回答表!BD17="●",IF([3]回答表!X45="●",[3]回答表!E212,IF([3]回答表!AA45="●",[3]回答表!E278,"")),"")</f>
        <v/>
      </c>
      <c r="AN179" s="151"/>
      <c r="AO179" s="151"/>
      <c r="AP179" s="151"/>
      <c r="AQ179" s="150" t="str">
        <f>IF([3]回答表!BD17="●",IF([3]回答表!X45="●",[3]回答表!E213,IF([3]回答表!AA45="●",[3]回答表!E279,"")),"")</f>
        <v/>
      </c>
      <c r="AR179" s="151"/>
      <c r="AS179" s="151"/>
      <c r="AT179" s="151"/>
      <c r="AU179" s="150" t="str">
        <f>IF([3]回答表!BD17="●",IF([3]回答表!X45="●",[3]回答表!E214,IF([3]回答表!AA45="●",[3]回答表!E280,"")),"")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IF([3]回答表!BD17="●",IF([3]回答表!AA45="●","●",""),"")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IF([3]回答表!BD17="●",IF([3]回答表!AD45="●","●",""),"")</f>
        <v/>
      </c>
      <c r="O188" s="131"/>
      <c r="P188" s="131"/>
      <c r="Q188" s="132"/>
      <c r="R188" s="119"/>
      <c r="S188" s="119"/>
      <c r="T188" s="119"/>
      <c r="U188" s="133" t="str">
        <f>IF([3]回答表!BD17="●",IF([3]回答表!AD45="●",[3]回答表!B289,""),"")</f>
        <v/>
      </c>
      <c r="V188" s="134"/>
      <c r="W188" s="134"/>
      <c r="X188" s="134"/>
      <c r="Y188" s="134"/>
      <c r="Z188" s="134"/>
      <c r="AA188" s="134"/>
      <c r="AB188" s="134"/>
      <c r="AC188" s="134"/>
      <c r="AD188" s="134"/>
      <c r="AE188" s="134"/>
      <c r="AF188" s="134"/>
      <c r="AG188" s="134"/>
      <c r="AH188" s="134"/>
      <c r="AI188" s="134"/>
      <c r="AJ188" s="135"/>
      <c r="AK188" s="183"/>
      <c r="AL188" s="183"/>
      <c r="AM188" s="133" t="str">
        <f>IF([3]回答表!BD17="●",IF([3]回答表!AD45="●",[3]回答表!B295,""),"")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IF([3]回答表!X46="●","●","")</f>
        <v/>
      </c>
      <c r="O200" s="131"/>
      <c r="P200" s="131"/>
      <c r="Q200" s="132"/>
      <c r="R200" s="119"/>
      <c r="S200" s="119"/>
      <c r="T200" s="119"/>
      <c r="U200" s="133" t="str">
        <f>IF([3]回答表!X46="●",[3]回答表!B307,IF([3]回答表!AA46="●",[3]回答表!B324,""))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IF([3]回答表!X46="●",[3]回答表!U313,IF([3]回答表!AA46="●",[3]回答表!U330,""))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IF([3]回答表!X46="●",[3]回答表!G313,IF([3]回答表!AA46="●",[3]回答表!G330,""))</f>
        <v/>
      </c>
      <c r="AN203" s="83"/>
      <c r="AO203" s="83"/>
      <c r="AP203" s="83"/>
      <c r="AQ203" s="83"/>
      <c r="AR203" s="83"/>
      <c r="AS203" s="83"/>
      <c r="AT203" s="153"/>
      <c r="AU203" s="82" t="str">
        <f>IF([3]回答表!X46="●",[3]回答表!G314,IF([3]回答表!AA46="●",[3]回答表!G331,""))</f>
        <v/>
      </c>
      <c r="AV203" s="83"/>
      <c r="AW203" s="83"/>
      <c r="AX203" s="83"/>
      <c r="AY203" s="83"/>
      <c r="AZ203" s="83"/>
      <c r="BA203" s="83"/>
      <c r="BB203" s="153"/>
      <c r="BC203" s="120"/>
      <c r="BD203" s="109"/>
      <c r="BE203" s="109"/>
      <c r="BF203" s="150" t="str">
        <f>IF([3]回答表!X46="●",[3]回答表!X313,IF([3]回答表!AA46="●",[3]回答表!X330,""))</f>
        <v/>
      </c>
      <c r="BG203" s="151"/>
      <c r="BH203" s="151"/>
      <c r="BI203" s="151"/>
      <c r="BJ203" s="150" t="str">
        <f>IF([3]回答表!X46="●",[3]回答表!X314,IF([3]回答表!AA46="●",[3]回答表!X331,""))</f>
        <v/>
      </c>
      <c r="BK203" s="151"/>
      <c r="BL203" s="151"/>
      <c r="BM203" s="152"/>
      <c r="BN203" s="150" t="str">
        <f>IF([3]回答表!X46="●",[3]回答表!X315,IF([3]回答表!AA46="●",[3]回答表!X332,""))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IF([3]回答表!AA46="●","●","")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IF([3]回答表!AD46="●","●","")</f>
        <v/>
      </c>
      <c r="O212" s="131"/>
      <c r="P212" s="131"/>
      <c r="Q212" s="132"/>
      <c r="R212" s="119"/>
      <c r="S212" s="119"/>
      <c r="T212" s="119"/>
      <c r="U212" s="133" t="str">
        <f>IF([3]回答表!AD46="●",[3]回答表!B337,"")</f>
        <v/>
      </c>
      <c r="V212" s="134"/>
      <c r="W212" s="134"/>
      <c r="X212" s="134"/>
      <c r="Y212" s="134"/>
      <c r="Z212" s="134"/>
      <c r="AA212" s="134"/>
      <c r="AB212" s="134"/>
      <c r="AC212" s="134"/>
      <c r="AD212" s="134"/>
      <c r="AE212" s="134"/>
      <c r="AF212" s="134"/>
      <c r="AG212" s="134"/>
      <c r="AH212" s="134"/>
      <c r="AI212" s="134"/>
      <c r="AJ212" s="135"/>
      <c r="AK212" s="259"/>
      <c r="AL212" s="259"/>
      <c r="AM212" s="133" t="str">
        <f>IF([3]回答表!AD46="●",[3]回答表!B343,"")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IF([3]回答表!X47="●","●","")</f>
        <v/>
      </c>
      <c r="O224" s="131"/>
      <c r="P224" s="131"/>
      <c r="Q224" s="132"/>
      <c r="R224" s="119"/>
      <c r="S224" s="119"/>
      <c r="T224" s="119"/>
      <c r="U224" s="133" t="str">
        <f>IF([3]回答表!X47="●",[3]回答表!B356,IF([3]回答表!AA47="●",[3]回答表!B379,""))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IF([3]回答表!X47="●",[3]回答表!B362,"")</f>
        <v/>
      </c>
      <c r="AO224" s="263"/>
      <c r="AP224" s="263"/>
      <c r="AQ224" s="263"/>
      <c r="AR224" s="263"/>
      <c r="AS224" s="263"/>
      <c r="AT224" s="263"/>
      <c r="AU224" s="263"/>
      <c r="AV224" s="263"/>
      <c r="AW224" s="263"/>
      <c r="AX224" s="263"/>
      <c r="AY224" s="263"/>
      <c r="AZ224" s="263"/>
      <c r="BA224" s="263"/>
      <c r="BB224" s="264"/>
      <c r="BC224" s="120"/>
      <c r="BD224" s="109"/>
      <c r="BE224" s="109"/>
      <c r="BF224" s="138" t="str">
        <f>IF([3]回答表!X47="●",[3]回答表!B368,IF([3]回答表!AA47="●",[3]回答表!B385,""))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IF([3]回答表!X47="●",[3]回答表!E368,IF([3]回答表!AA47="●",[3]回答表!E385,""))</f>
        <v/>
      </c>
      <c r="BG227" s="151"/>
      <c r="BH227" s="151"/>
      <c r="BI227" s="151"/>
      <c r="BJ227" s="150" t="str">
        <f>IF([3]回答表!X47="●",[3]回答表!E369,IF([3]回答表!AA47="●",[3]回答表!E386,""))</f>
        <v/>
      </c>
      <c r="BK227" s="151"/>
      <c r="BL227" s="151"/>
      <c r="BM227" s="152"/>
      <c r="BN227" s="150" t="str">
        <f>IF([3]回答表!X47="●",[3]回答表!E370,IF([3]回答表!AA47="●",[3]回答表!E387,""))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IF([3]回答表!AA47="●","●","")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57.75" customHeight="1" x14ac:dyDescent="0.4">
      <c r="C236" s="101"/>
      <c r="D236" s="105" t="s">
        <v>33</v>
      </c>
      <c r="E236" s="106"/>
      <c r="F236" s="106"/>
      <c r="G236" s="106"/>
      <c r="H236" s="106"/>
      <c r="I236" s="106"/>
      <c r="J236" s="106"/>
      <c r="K236" s="106"/>
      <c r="L236" s="106"/>
      <c r="M236" s="107"/>
      <c r="N236" s="130" t="str">
        <f>IF([3]回答表!AD47="●","●","")</f>
        <v>●</v>
      </c>
      <c r="O236" s="131"/>
      <c r="P236" s="131"/>
      <c r="Q236" s="132"/>
      <c r="R236" s="119"/>
      <c r="S236" s="119"/>
      <c r="T236" s="119"/>
      <c r="U236" s="133" t="str">
        <f>IF([3]回答表!AD47="●",[3]回答表!B392,"")</f>
        <v>現在、県主導のもと県内を6ブロックに分割し、管路包括管理の可能性を検討しており、本市でもその検討部会に参画している。県では秋田市を中心とした秋田中央ブロックで行っている管路包括管理業務を水平展開したい考えであり、実行可能な業務を探っているところである。</v>
      </c>
      <c r="V236" s="134"/>
      <c r="W236" s="134"/>
      <c r="X236" s="134"/>
      <c r="Y236" s="134"/>
      <c r="Z236" s="134"/>
      <c r="AA236" s="134"/>
      <c r="AB236" s="134"/>
      <c r="AC236" s="134"/>
      <c r="AD236" s="134"/>
      <c r="AE236" s="134"/>
      <c r="AF236" s="134"/>
      <c r="AG236" s="134"/>
      <c r="AH236" s="134"/>
      <c r="AI236" s="134"/>
      <c r="AJ236" s="135"/>
      <c r="AK236" s="259"/>
      <c r="AL236" s="259"/>
      <c r="AM236" s="133" t="str">
        <f>IF([3]回答表!AD47="●",[3]回答表!B398,"")</f>
        <v>現在のところ、各団体で対応可能な業務の洗い出しをしているところであるが、本市の考えはコスト重視であれば協力したいという方針である。現在のところ、中核となる大館市が難色を示しており、県の意向通り進むかは不透明な状況にある。</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57.75"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57.75"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57.75"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IF([3]回答表!X48="●","●","")</f>
        <v/>
      </c>
      <c r="O248" s="131"/>
      <c r="P248" s="131"/>
      <c r="Q248" s="132"/>
      <c r="R248" s="119"/>
      <c r="S248" s="119"/>
      <c r="T248" s="119"/>
      <c r="U248" s="133" t="str">
        <f>IF([3]回答表!X48="●",[3]回答表!B411,IF([3]回答表!AA48="●",[3]回答表!B425,""))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IF([3]回答表!X48="●",[3]回答表!BC418,IF([3]回答表!AA48="●",[3]回答表!BC432,""))</f>
        <v/>
      </c>
      <c r="AR248" s="272"/>
      <c r="AS248" s="272"/>
      <c r="AT248" s="272"/>
      <c r="AU248" s="273" t="s">
        <v>73</v>
      </c>
      <c r="AV248" s="274"/>
      <c r="AW248" s="274"/>
      <c r="AX248" s="275"/>
      <c r="AY248" s="272" t="str">
        <f>IF([3]回答表!X48="●",[3]回答表!BC423,IF([3]回答表!AA48="●",[3]回答表!BC437,""))</f>
        <v/>
      </c>
      <c r="AZ248" s="272"/>
      <c r="BA248" s="272"/>
      <c r="BB248" s="272"/>
      <c r="BC248" s="120"/>
      <c r="BD248" s="109"/>
      <c r="BE248" s="109"/>
      <c r="BF248" s="138" t="str">
        <f>IF([3]回答表!X48="●",[3]回答表!S417,IF([3]回答表!AA48="●",[3]回答表!S431,""))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IF([3]回答表!X48="●",[3]回答表!BC419,IF([3]回答表!AA48="●",[3]回答表!BC433,""))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IF([3]回答表!X48="●",[3]回答表!V417,IF([3]回答表!AA48="●",[3]回答表!V431,""))</f>
        <v/>
      </c>
      <c r="BG251" s="151"/>
      <c r="BH251" s="151"/>
      <c r="BI251" s="151"/>
      <c r="BJ251" s="150" t="str">
        <f>IF([3]回答表!X48="●",[3]回答表!V418,IF([3]回答表!AA48="●",[3]回答表!V432,""))</f>
        <v/>
      </c>
      <c r="BK251" s="151"/>
      <c r="BL251" s="151"/>
      <c r="BM251" s="152"/>
      <c r="BN251" s="150" t="str">
        <f>IF([3]回答表!X48="●",[3]回答表!V419,IF([3]回答表!AA48="●",[3]回答表!V433,""))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IF([3]回答表!X48="●",[3]回答表!BC420,IF([3]回答表!AA48="●",[3]回答表!BC434,""))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IF([3]回答表!X48="●",[3]回答表!BC424,IF([3]回答表!AA48="●",[3]回答表!BC438,""))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IF([3]回答表!AA48="●","●","")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IF([3]回答表!X48="●",[3]回答表!BC421,IF([3]回答表!AA48="●",[3]回答表!BC435,""))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IF([3]回答表!X48="●",[3]回答表!BC422,IF([3]回答表!AA48="●",[3]回答表!BC436,""))</f>
        <v/>
      </c>
      <c r="AR256" s="272"/>
      <c r="AS256" s="272"/>
      <c r="AT256" s="272"/>
      <c r="AU256" s="224" t="s">
        <v>79</v>
      </c>
      <c r="AV256" s="225"/>
      <c r="AW256" s="225"/>
      <c r="AX256" s="226"/>
      <c r="AY256" s="282" t="str">
        <f>IF([3]回答表!X48="●",[3]回答表!BC425,IF([3]回答表!AA48="●",[3]回答表!BC439,""))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IF([3]回答表!AD48="●","●","")</f>
        <v/>
      </c>
      <c r="O260" s="131"/>
      <c r="P260" s="131"/>
      <c r="Q260" s="132"/>
      <c r="R260" s="119"/>
      <c r="S260" s="119"/>
      <c r="T260" s="119"/>
      <c r="U260" s="133" t="str">
        <f>IF([3]回答表!AD48="●",[3]回答表!B439,"")</f>
        <v/>
      </c>
      <c r="V260" s="134"/>
      <c r="W260" s="134"/>
      <c r="X260" s="134"/>
      <c r="Y260" s="134"/>
      <c r="Z260" s="134"/>
      <c r="AA260" s="134"/>
      <c r="AB260" s="134"/>
      <c r="AC260" s="134"/>
      <c r="AD260" s="134"/>
      <c r="AE260" s="134"/>
      <c r="AF260" s="134"/>
      <c r="AG260" s="134"/>
      <c r="AH260" s="134"/>
      <c r="AI260" s="134"/>
      <c r="AJ260" s="135"/>
      <c r="AK260" s="183"/>
      <c r="AL260" s="183"/>
      <c r="AM260" s="133" t="str">
        <f>IF([3]回答表!AD48="●",[3]回答表!B445,"")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IF([3]回答表!X49="●","●","")</f>
        <v/>
      </c>
      <c r="O271" s="131"/>
      <c r="P271" s="131"/>
      <c r="Q271" s="132"/>
      <c r="R271" s="119"/>
      <c r="S271" s="119"/>
      <c r="T271" s="119"/>
      <c r="U271" s="133" t="str">
        <f>IF([3]回答表!X49="●",[3]回答表!B458,IF([3]回答表!AA49="●",[3]回答表!B475,""))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IF([3]回答表!X49="●",[3]回答表!B468,IF([3]回答表!AA49="●",[3]回答表!B485,""))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IF([3]回答表!X49="●",[3]回答表!G464,IF([3]回答表!AA49="●",[3]回答表!G481,""))</f>
        <v/>
      </c>
      <c r="AN273" s="83"/>
      <c r="AO273" s="83"/>
      <c r="AP273" s="83"/>
      <c r="AQ273" s="83"/>
      <c r="AR273" s="83"/>
      <c r="AS273" s="83"/>
      <c r="AT273" s="153"/>
      <c r="AU273" s="82" t="str">
        <f>IF([3]回答表!X49="●",[3]回答表!G465,IF([3]回答表!AA49="●",[3]回答表!G482,""))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IF([3]回答表!X49="●",[3]回答表!E468,IF([3]回答表!AA49="●",[3]回答表!E485,""))</f>
        <v/>
      </c>
      <c r="BG274" s="151"/>
      <c r="BH274" s="151"/>
      <c r="BI274" s="151"/>
      <c r="BJ274" s="150" t="str">
        <f>IF([3]回答表!X49="●",[3]回答表!E469,IF([3]回答表!AA49="●",[3]回答表!E486,""))</f>
        <v/>
      </c>
      <c r="BK274" s="151"/>
      <c r="BL274" s="151"/>
      <c r="BM274" s="152"/>
      <c r="BN274" s="150" t="str">
        <f>IF([3]回答表!X49="●",[3]回答表!E470,IF([3]回答表!AA49="●",[3]回答表!E487,""))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IF([3]回答表!AA49="●","●","")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IF([3]回答表!AD49="●","●","")</f>
        <v/>
      </c>
      <c r="O283" s="131"/>
      <c r="P283" s="131"/>
      <c r="Q283" s="132"/>
      <c r="R283" s="119"/>
      <c r="S283" s="119"/>
      <c r="T283" s="119"/>
      <c r="U283" s="133" t="str">
        <f>IF([3]回答表!AD49="●",[3]回答表!B492,"")</f>
        <v/>
      </c>
      <c r="V283" s="134"/>
      <c r="W283" s="134"/>
      <c r="X283" s="134"/>
      <c r="Y283" s="134"/>
      <c r="Z283" s="134"/>
      <c r="AA283" s="134"/>
      <c r="AB283" s="134"/>
      <c r="AC283" s="134"/>
      <c r="AD283" s="134"/>
      <c r="AE283" s="134"/>
      <c r="AF283" s="134"/>
      <c r="AG283" s="134"/>
      <c r="AH283" s="134"/>
      <c r="AI283" s="134"/>
      <c r="AJ283" s="135"/>
      <c r="AK283" s="136"/>
      <c r="AL283" s="136"/>
      <c r="AM283" s="133" t="str">
        <f>IF([3]回答表!AD49="●",[3]回答表!B498,"")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IF([3]回答表!R50="●",[3]回答表!B511,"")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ED7F-2426-4C98-BD0F-4497C6986B49}">
  <sheetPr>
    <pageSetUpPr fitToPage="1"/>
  </sheetPr>
  <dimension ref="A1:CN315"/>
  <sheetViews>
    <sheetView showZeros="0" tabSelected="1" view="pageBreakPreview" zoomScale="60" zoomScaleNormal="55" workbookViewId="0">
      <selection activeCell="Y24" sqref="Y24:AE26"/>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IF(COUNTIF([4]回答表!K15,"*")&gt;0,[4]回答表!K15,"")</f>
        <v>鹿角市</v>
      </c>
      <c r="D11" s="8"/>
      <c r="E11" s="8"/>
      <c r="F11" s="8"/>
      <c r="G11" s="8"/>
      <c r="H11" s="8"/>
      <c r="I11" s="8"/>
      <c r="J11" s="8"/>
      <c r="K11" s="8"/>
      <c r="L11" s="8"/>
      <c r="M11" s="8"/>
      <c r="N11" s="8"/>
      <c r="O11" s="8"/>
      <c r="P11" s="8"/>
      <c r="Q11" s="8"/>
      <c r="R11" s="8"/>
      <c r="S11" s="8"/>
      <c r="T11" s="8"/>
      <c r="U11" s="22" t="str">
        <f>IF(COUNTIF([4]回答表!F17,"*")&gt;0,[4]回答表!F17,"")</f>
        <v>下水道事業</v>
      </c>
      <c r="V11" s="23"/>
      <c r="W11" s="23"/>
      <c r="X11" s="23"/>
      <c r="Y11" s="23"/>
      <c r="Z11" s="23"/>
      <c r="AA11" s="23"/>
      <c r="AB11" s="23"/>
      <c r="AC11" s="23"/>
      <c r="AD11" s="23"/>
      <c r="AE11" s="23"/>
      <c r="AF11" s="10"/>
      <c r="AG11" s="10"/>
      <c r="AH11" s="10"/>
      <c r="AI11" s="10"/>
      <c r="AJ11" s="10"/>
      <c r="AK11" s="10"/>
      <c r="AL11" s="10"/>
      <c r="AM11" s="10"/>
      <c r="AN11" s="11"/>
      <c r="AO11" s="24" t="str">
        <f>IF(COUNTIF([4]回答表!W17,"*")&gt;0,[4]回答表!W17,"")</f>
        <v>農業集落排水施設</v>
      </c>
      <c r="AP11" s="10"/>
      <c r="AQ11" s="10"/>
      <c r="AR11" s="10"/>
      <c r="AS11" s="10"/>
      <c r="AT11" s="10"/>
      <c r="AU11" s="10"/>
      <c r="AV11" s="10"/>
      <c r="AW11" s="10"/>
      <c r="AX11" s="10"/>
      <c r="AY11" s="10"/>
      <c r="AZ11" s="10"/>
      <c r="BA11" s="10"/>
      <c r="BB11" s="10"/>
      <c r="BC11" s="10"/>
      <c r="BD11" s="10"/>
      <c r="BE11" s="10"/>
      <c r="BF11" s="11"/>
      <c r="BG11" s="21" t="str">
        <f>IF(COUNTIF([4]回答表!F19,"*")&gt;0,[4]回答表!F19,"")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IF([4]回答表!R43="●","●","")</f>
        <v/>
      </c>
      <c r="E24" s="80"/>
      <c r="F24" s="80"/>
      <c r="G24" s="80"/>
      <c r="H24" s="80"/>
      <c r="I24" s="80"/>
      <c r="J24" s="81"/>
      <c r="K24" s="79" t="str">
        <f>IF([4]回答表!R44="●","●","")</f>
        <v/>
      </c>
      <c r="L24" s="80"/>
      <c r="M24" s="80"/>
      <c r="N24" s="80"/>
      <c r="O24" s="80"/>
      <c r="P24" s="80"/>
      <c r="Q24" s="81"/>
      <c r="R24" s="79" t="str">
        <f>IF([4]回答表!R45="●","●","")</f>
        <v>●</v>
      </c>
      <c r="S24" s="80"/>
      <c r="T24" s="80"/>
      <c r="U24" s="80"/>
      <c r="V24" s="80"/>
      <c r="W24" s="80"/>
      <c r="X24" s="81"/>
      <c r="Y24" s="79" t="str">
        <f>IF([4]回答表!R46="●","●","")</f>
        <v/>
      </c>
      <c r="Z24" s="80"/>
      <c r="AA24" s="80"/>
      <c r="AB24" s="80"/>
      <c r="AC24" s="80"/>
      <c r="AD24" s="80"/>
      <c r="AE24" s="81"/>
      <c r="AF24" s="79" t="str">
        <f>IF([4]回答表!R47="●","●","")</f>
        <v/>
      </c>
      <c r="AG24" s="80"/>
      <c r="AH24" s="80"/>
      <c r="AI24" s="80"/>
      <c r="AJ24" s="80"/>
      <c r="AK24" s="80"/>
      <c r="AL24" s="81"/>
      <c r="AM24" s="79" t="str">
        <f>IF([4]回答表!R48="●","●","")</f>
        <v/>
      </c>
      <c r="AN24" s="80"/>
      <c r="AO24" s="80"/>
      <c r="AP24" s="80"/>
      <c r="AQ24" s="80"/>
      <c r="AR24" s="80"/>
      <c r="AS24" s="81"/>
      <c r="AT24" s="79" t="str">
        <f>IF([4]回答表!R49="●","●","")</f>
        <v/>
      </c>
      <c r="AU24" s="80"/>
      <c r="AV24" s="80"/>
      <c r="AW24" s="80"/>
      <c r="AX24" s="80"/>
      <c r="AY24" s="80"/>
      <c r="AZ24" s="81"/>
      <c r="BA24" s="68"/>
      <c r="BB24" s="82" t="str">
        <f>IF([4]回答表!R50="●","●","")</f>
        <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IF([4]回答表!X43="●","●","")</f>
        <v/>
      </c>
      <c r="O36" s="131"/>
      <c r="P36" s="131"/>
      <c r="Q36" s="132"/>
      <c r="R36" s="119"/>
      <c r="S36" s="119"/>
      <c r="T36" s="119"/>
      <c r="U36" s="133" t="str">
        <f>IF([4]回答表!X43="●",[4]回答表!B59,IF([4]回答表!AA43="●",[4]回答表!B79,""))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IF([4]回答表!X43="●",[4]回答表!S65,IF([4]回答表!AA43="●",[4]回答表!S85,""))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IF([4]回答表!X43="●",[4]回答表!G65,IF([4]回答表!AA43="●",[4]回答表!G85,""))</f>
        <v/>
      </c>
      <c r="AN38" s="83"/>
      <c r="AO38" s="83"/>
      <c r="AP38" s="83"/>
      <c r="AQ38" s="83"/>
      <c r="AR38" s="83"/>
      <c r="AS38" s="83"/>
      <c r="AT38" s="153"/>
      <c r="AU38" s="82" t="str">
        <f>IF([4]回答表!X43="●",[4]回答表!G66,IF([4]回答表!AA43="●",[4]回答表!G86,""))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IF([4]回答表!X43="●",[4]回答表!V65,IF([4]回答表!AA43="●",[4]回答表!V85,""))</f>
        <v/>
      </c>
      <c r="BG39" s="16"/>
      <c r="BH39" s="16"/>
      <c r="BI39" s="17"/>
      <c r="BJ39" s="150" t="str">
        <f>IF([4]回答表!X43="●",[4]回答表!V66,IF([4]回答表!AA43="●",[4]回答表!V86,""))</f>
        <v/>
      </c>
      <c r="BK39" s="16"/>
      <c r="BL39" s="16"/>
      <c r="BM39" s="17"/>
      <c r="BN39" s="150" t="str">
        <f>IF([4]回答表!X43="●",[4]回答表!V67,IF([4]回答表!AA43="●",[4]回答表!V87,""))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IF([4]回答表!X43="●",[4]回答表!O71,IF([4]回答表!AA43="●",[4]回答表!O91,""))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IF([4]回答表!X43="●",[4]回答表!O72,IF([4]回答表!AA43="●",[4]回答表!O92,""))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IF([4]回答表!AA43="●","●","")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IF([4]回答表!X43="●",[4]回答表!O73,IF([4]回答表!AA43="●",[4]回答表!O93,""))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IF([4]回答表!X43="●",[4]回答表!O74,IF([4]回答表!AA43="●",[4]回答表!O94,""))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IF([4]回答表!X43="●",[4]回答表!AG71,IF([4]回答表!AA43="●",[4]回答表!AG91,""))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IF([4]回答表!X43="●",[4]回答表!AG72,IF([4]回答表!AA43="●",[4]回答表!AG92,""))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IF([4]回答表!AD43="●","●","")</f>
        <v/>
      </c>
      <c r="O51" s="131"/>
      <c r="P51" s="131"/>
      <c r="Q51" s="132"/>
      <c r="R51" s="119"/>
      <c r="S51" s="119"/>
      <c r="T51" s="119"/>
      <c r="U51" s="133" t="str">
        <f>IF([4]回答表!AD43="●",[4]回答表!B99,"")</f>
        <v/>
      </c>
      <c r="V51" s="134"/>
      <c r="W51" s="134"/>
      <c r="X51" s="134"/>
      <c r="Y51" s="134"/>
      <c r="Z51" s="134"/>
      <c r="AA51" s="134"/>
      <c r="AB51" s="134"/>
      <c r="AC51" s="134"/>
      <c r="AD51" s="134"/>
      <c r="AE51" s="134"/>
      <c r="AF51" s="134"/>
      <c r="AG51" s="134"/>
      <c r="AH51" s="134"/>
      <c r="AI51" s="134"/>
      <c r="AJ51" s="135"/>
      <c r="AK51" s="183"/>
      <c r="AL51" s="183"/>
      <c r="AM51" s="133" t="str">
        <f>IF([4]回答表!AD43="●",[4]回答表!B104,"")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IF([4]回答表!X44="●","●","")</f>
        <v/>
      </c>
      <c r="O62" s="131"/>
      <c r="P62" s="131"/>
      <c r="Q62" s="132"/>
      <c r="R62" s="119"/>
      <c r="S62" s="119"/>
      <c r="T62" s="119"/>
      <c r="U62" s="133" t="str">
        <f>IF([4]回答表!X44="●",[4]回答表!B115,IF([4]回答表!AA44="●",[4]回答表!B127,""))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IF([4]回答表!X44="●",[4]回答表!S121,IF([4]回答表!AA44="●",[4]回答表!S133,""))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IF([4]回答表!X44="●",[4]回答表!J121,IF([4]回答表!AA44="●",[4]回答表!J133,""))</f>
        <v/>
      </c>
      <c r="AN65" s="83"/>
      <c r="AO65" s="83"/>
      <c r="AP65" s="83"/>
      <c r="AQ65" s="83"/>
      <c r="AR65" s="83"/>
      <c r="AS65" s="83"/>
      <c r="AT65" s="153"/>
      <c r="AU65" s="82" t="str">
        <f>IF([4]回答表!X44="●",[4]回答表!J122,IF([4]回答表!AA44="●",[4]回答表!J134,""))</f>
        <v/>
      </c>
      <c r="AV65" s="83"/>
      <c r="AW65" s="83"/>
      <c r="AX65" s="83"/>
      <c r="AY65" s="83"/>
      <c r="AZ65" s="83"/>
      <c r="BA65" s="83"/>
      <c r="BB65" s="153"/>
      <c r="BC65" s="120"/>
      <c r="BD65" s="109"/>
      <c r="BE65" s="109"/>
      <c r="BF65" s="150" t="str">
        <f>IF([4]回答表!X44="●",[4]回答表!V121,IF([4]回答表!AA44="●",[4]回答表!V133,""))</f>
        <v/>
      </c>
      <c r="BG65" s="151"/>
      <c r="BH65" s="151"/>
      <c r="BI65" s="151"/>
      <c r="BJ65" s="150" t="str">
        <f>IF([4]回答表!X44="●",[4]回答表!V122,IF([4]回答表!AA44="●",[4]回答表!V134,""))</f>
        <v/>
      </c>
      <c r="BK65" s="151"/>
      <c r="BL65" s="151"/>
      <c r="BM65" s="151"/>
      <c r="BN65" s="150" t="str">
        <f>IF([4]回答表!X44="●",[4]回答表!V123,IF([4]回答表!AA44="●",[4]回答表!V135,""))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IF([4]回答表!AA44="●","●","")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IF([4]回答表!AD44="●","●","")</f>
        <v/>
      </c>
      <c r="O74" s="131"/>
      <c r="P74" s="131"/>
      <c r="Q74" s="132"/>
      <c r="R74" s="119"/>
      <c r="S74" s="119"/>
      <c r="T74" s="119"/>
      <c r="U74" s="133" t="str">
        <f>IF([4]回答表!AD44="●",[4]回答表!B140,"")</f>
        <v/>
      </c>
      <c r="V74" s="134"/>
      <c r="W74" s="134"/>
      <c r="X74" s="134"/>
      <c r="Y74" s="134"/>
      <c r="Z74" s="134"/>
      <c r="AA74" s="134"/>
      <c r="AB74" s="134"/>
      <c r="AC74" s="134"/>
      <c r="AD74" s="134"/>
      <c r="AE74" s="134"/>
      <c r="AF74" s="134"/>
      <c r="AG74" s="134"/>
      <c r="AH74" s="134"/>
      <c r="AI74" s="134"/>
      <c r="AJ74" s="135"/>
      <c r="AK74" s="183"/>
      <c r="AL74" s="183"/>
      <c r="AM74" s="133" t="str">
        <f>IF([4]回答表!AD44="●",[4]回答表!B146,"")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IF([4]回答表!F17="水道事業",IF([4]回答表!X45="●","●",""),"")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IF([4]回答表!F17="水道事業",IF([4]回答表!X45="●",[4]回答表!B158,IF([4]回答表!AA45="●",[4]回答表!B223,"")),"")</f>
        <v/>
      </c>
      <c r="AN86" s="201"/>
      <c r="AO86" s="201"/>
      <c r="AP86" s="201"/>
      <c r="AQ86" s="201"/>
      <c r="AR86" s="201"/>
      <c r="AS86" s="201"/>
      <c r="AT86" s="201"/>
      <c r="AU86" s="201"/>
      <c r="AV86" s="201"/>
      <c r="AW86" s="201"/>
      <c r="AX86" s="201"/>
      <c r="AY86" s="201"/>
      <c r="AZ86" s="201"/>
      <c r="BA86" s="201"/>
      <c r="BB86" s="201"/>
      <c r="BC86" s="202"/>
      <c r="BD86" s="109"/>
      <c r="BE86" s="109"/>
      <c r="BF86" s="138" t="str">
        <f>IF([4]回答表!F17="水道事業",IF([4]回答表!X45="●",[4]回答表!B212,IF([4]回答表!AA45="●",[4]回答表!B278,"")),"")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IF([4]回答表!F17="水道事業",IF([4]回答表!X45="●",[4]回答表!J166,IF([4]回答表!AA45="●",[4]回答表!J231,"")),"")</f>
        <v/>
      </c>
      <c r="V88" s="83"/>
      <c r="W88" s="83"/>
      <c r="X88" s="83"/>
      <c r="Y88" s="83"/>
      <c r="Z88" s="83"/>
      <c r="AA88" s="83"/>
      <c r="AB88" s="153"/>
      <c r="AC88" s="82" t="str">
        <f>IF([4]回答表!F17="水道事業",IF([4]回答表!X45="●",[4]回答表!J173,IF([4]回答表!AA45="●",[4]回答表!J238,"")),"")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IF([4]回答表!F17="水道事業",IF([4]回答表!X45="●",[4]回答表!E212,IF([4]回答表!AA45="●",[4]回答表!E278,"")),"")</f>
        <v/>
      </c>
      <c r="BG89" s="151"/>
      <c r="BH89" s="151"/>
      <c r="BI89" s="151"/>
      <c r="BJ89" s="150" t="str">
        <f>IF([4]回答表!F17="水道事業",IF([4]回答表!X45="●",[4]回答表!E213,IF([4]回答表!AA45="●",[4]回答表!E279,"")),"")</f>
        <v/>
      </c>
      <c r="BK89" s="151"/>
      <c r="BL89" s="151"/>
      <c r="BM89" s="151"/>
      <c r="BN89" s="150" t="str">
        <f>IF([4]回答表!F17="水道事業",IF([4]回答表!X45="●",[4]回答表!E214,IF([4]回答表!AA45="●",[4]回答表!E280,"")),"")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IF([4]回答表!F17="水道事業",IF([4]回答表!AA45="●","●",""),"")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IF([4]回答表!F17="水道事業",IF([4]回答表!X45="●",[4]回答表!J176,IF([4]回答表!AA45="●",[4]回答表!J241,"")),"")</f>
        <v/>
      </c>
      <c r="V93" s="83"/>
      <c r="W93" s="83"/>
      <c r="X93" s="83"/>
      <c r="Y93" s="83"/>
      <c r="Z93" s="83"/>
      <c r="AA93" s="83"/>
      <c r="AB93" s="153"/>
      <c r="AC93" s="82" t="str">
        <f>IF([4]回答表!F17="水道事業",IF([4]回答表!X45="●",[4]回答表!J180,IF([4]回答表!AA45="●",[4]回答表!J245,"")),"")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IF([4]回答表!F17="水道事業",IF([4]回答表!AD45="○","○",""),"")</f>
        <v/>
      </c>
      <c r="O98" s="131"/>
      <c r="P98" s="131"/>
      <c r="Q98" s="132"/>
      <c r="R98" s="119"/>
      <c r="S98" s="119"/>
      <c r="T98" s="119"/>
      <c r="U98" s="133" t="str">
        <f>IF([4]回答表!F17="水道事業",IF([4]回答表!AD45="●",[4]回答表!B289,""),"")</f>
        <v/>
      </c>
      <c r="V98" s="134"/>
      <c r="W98" s="134"/>
      <c r="X98" s="134"/>
      <c r="Y98" s="134"/>
      <c r="Z98" s="134"/>
      <c r="AA98" s="134"/>
      <c r="AB98" s="134"/>
      <c r="AC98" s="134"/>
      <c r="AD98" s="134"/>
      <c r="AE98" s="134"/>
      <c r="AF98" s="134"/>
      <c r="AG98" s="134"/>
      <c r="AH98" s="134"/>
      <c r="AI98" s="134"/>
      <c r="AJ98" s="135"/>
      <c r="AK98" s="183"/>
      <c r="AL98" s="183"/>
      <c r="AM98" s="133" t="str">
        <f>IF([4]回答表!F17="水道事業",IF([4]回答表!AD45="●",[4]回答表!B295,""),"")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IF([4]回答表!F17="簡易水道事業",IF([4]回答表!X45="●",[4]回答表!B158,IF([4]回答表!AA45="●",[4]回答表!B223,"")),"")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IF([4]回答表!F17="簡易水道事業",IF([4]回答表!X45="●",[4]回答表!B212,IF([4]回答表!AA45="●",[4]回答表!B278,"")),"")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IF([4]回答表!F17="簡易水道事業",IF([4]回答表!X45="●","●",""),"")</f>
        <v/>
      </c>
      <c r="O112" s="131"/>
      <c r="P112" s="131"/>
      <c r="Q112" s="132"/>
      <c r="R112" s="119"/>
      <c r="S112" s="119"/>
      <c r="T112" s="119"/>
      <c r="U112" s="82" t="str">
        <f>IF([4]回答表!F17="簡易水道事業",IF([4]回答表!X45="●",[4]回答表!Y185,IF([4]回答表!AA45="●",[4]回答表!Y251,"")),"")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IF([4]回答表!F17="簡易水道事業",IF([4]回答表!X45="●",[4]回答表!E212,IF([4]回答表!AA45="●",[4]回答表!E278,"")),"")</f>
        <v/>
      </c>
      <c r="BG113" s="151"/>
      <c r="BH113" s="151"/>
      <c r="BI113" s="151"/>
      <c r="BJ113" s="150" t="str">
        <f>IF([4]回答表!F17="簡易水道事業",IF([4]回答表!X45="●",[4]回答表!E213,IF([4]回答表!AA45="●",[4]回答表!E279,"")),"")</f>
        <v/>
      </c>
      <c r="BK113" s="151"/>
      <c r="BL113" s="151"/>
      <c r="BM113" s="151"/>
      <c r="BN113" s="150" t="str">
        <f>IF([4]回答表!F17="簡易水道事業",IF([4]回答表!X45="●",[4]回答表!E214,IF([4]回答表!AA45="●",[4]回答表!E280,"")),"")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IF([4]回答表!F17="簡易水道事業",IF([4]回答表!X45="●",[4]回答表!Y186,IF([4]回答表!AA45="●",[4]回答表!Y252,"")),"")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IF([4]回答表!F17="簡易水道事業",IF([4]回答表!AA45="●","●",""),"")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IF([4]回答表!F17="簡易水道事業",IF([4]回答表!X45="●",[4]回答表!Y187,IF([4]回答表!AA45="●",[4]回答表!Y253,"")),"")</f>
        <v/>
      </c>
      <c r="V122" s="83"/>
      <c r="W122" s="83"/>
      <c r="X122" s="83"/>
      <c r="Y122" s="83"/>
      <c r="Z122" s="83"/>
      <c r="AA122" s="83"/>
      <c r="AB122" s="83"/>
      <c r="AC122" s="83"/>
      <c r="AD122" s="83"/>
      <c r="AE122" s="83"/>
      <c r="AF122" s="83"/>
      <c r="AG122" s="83"/>
      <c r="AH122" s="83"/>
      <c r="AI122" s="83"/>
      <c r="AJ122" s="153"/>
      <c r="AK122" s="68"/>
      <c r="AL122" s="68"/>
      <c r="AM122" s="233" t="str">
        <f>IF([4]回答表!F17="簡易水道事業",IF([4]回答表!X45="●",[4]回答表!Y189,IF([4]回答表!AA45="●",[4]回答表!Y255,"")),"")</f>
        <v/>
      </c>
      <c r="AN122" s="233"/>
      <c r="AO122" s="233"/>
      <c r="AP122" s="233"/>
      <c r="AQ122" s="233"/>
      <c r="AR122" s="233"/>
      <c r="AS122" s="233" t="str">
        <f>IF([4]回答表!F17="簡易水道事業",IF([4]回答表!X45="●",[4]回答表!Y190,IF([4]回答表!AA45="●",[4]回答表!Y256,"")),"")</f>
        <v/>
      </c>
      <c r="AT122" s="233"/>
      <c r="AU122" s="233"/>
      <c r="AV122" s="233"/>
      <c r="AW122" s="233"/>
      <c r="AX122" s="233"/>
      <c r="AY122" s="233" t="str">
        <f>IF([4]回答表!F17="簡易水道事業",IF([4]回答表!X45="●",[4]回答表!Y191,IF([4]回答表!AA45="●",[4]回答表!Y257,"")),"")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IF([4]回答表!F17="簡易水道事業",IF([4]回答表!AD45="●","●",""),"")</f>
        <v/>
      </c>
      <c r="O127" s="131"/>
      <c r="P127" s="131"/>
      <c r="Q127" s="132"/>
      <c r="R127" s="119"/>
      <c r="S127" s="119"/>
      <c r="T127" s="119"/>
      <c r="U127" s="133" t="str">
        <f>IF([4]回答表!F17="簡易水道事業",IF([4]回答表!AD45="●",[4]回答表!B289,""),"")</f>
        <v/>
      </c>
      <c r="V127" s="134"/>
      <c r="W127" s="134"/>
      <c r="X127" s="134"/>
      <c r="Y127" s="134"/>
      <c r="Z127" s="134"/>
      <c r="AA127" s="134"/>
      <c r="AB127" s="134"/>
      <c r="AC127" s="134"/>
      <c r="AD127" s="134"/>
      <c r="AE127" s="134"/>
      <c r="AF127" s="134"/>
      <c r="AG127" s="134"/>
      <c r="AH127" s="134"/>
      <c r="AI127" s="134"/>
      <c r="AJ127" s="135"/>
      <c r="AK127" s="183"/>
      <c r="AL127" s="183"/>
      <c r="AM127" s="133" t="str">
        <f>IF([4]回答表!F17="簡易水道事業",IF([4]回答表!AD45="●",[4]回答表!B295,""),"")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IF([4]回答表!F17="下水道事業",IF([4]回答表!X45="●","●",""),"")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IF([4]回答表!F17="下水道事業",IF([4]回答表!X45="●",[4]回答表!B158,IF([4]回答表!AA45="●",[4]回答表!B223,"")),"")</f>
        <v>鹿角市生活排水処理整備構想の策定において農業集落排水の接続検討を行っており、その中で小豆沢地区が接続有利となったことを受けて、農業集落排水小豆沢地区の令和9年度下水道接続を目指すこととしている。これにより、令和50年度までに約3.8億円の節減が期待される。</v>
      </c>
      <c r="AN139" s="201"/>
      <c r="AO139" s="201"/>
      <c r="AP139" s="201"/>
      <c r="AQ139" s="201"/>
      <c r="AR139" s="201"/>
      <c r="AS139" s="201"/>
      <c r="AT139" s="201"/>
      <c r="AU139" s="201"/>
      <c r="AV139" s="201"/>
      <c r="AW139" s="201"/>
      <c r="AX139" s="201"/>
      <c r="AY139" s="201"/>
      <c r="AZ139" s="201"/>
      <c r="BA139" s="201"/>
      <c r="BB139" s="201"/>
      <c r="BC139" s="202"/>
      <c r="BD139" s="109"/>
      <c r="BE139" s="109"/>
      <c r="BF139" s="138" t="str">
        <f>IF([4]回答表!F17="下水道事業",IF([4]回答表!X45="●",[4]回答表!B212,IF([4]回答表!AA45="●",[4]回答表!B278,"")),"")</f>
        <v>令和</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IF([4]回答表!F17="下水道事業",IF([4]回答表!X45="●",[4]回答表!Y193,IF([4]回答表!AA45="●",[4]回答表!Y259,"")),"")</f>
        <v xml:space="preserve">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f>IF([4]回答表!F17="下水道事業",IF([4]回答表!X45="●",[4]回答表!E212,IF([4]回答表!AA45="●",[4]回答表!E278,"")),"")</f>
        <v>9</v>
      </c>
      <c r="BG142" s="151"/>
      <c r="BH142" s="151"/>
      <c r="BI142" s="151"/>
      <c r="BJ142" s="150">
        <f>IF([4]回答表!F17="下水道事業",IF([4]回答表!X45="●",[4]回答表!E213,IF([4]回答表!AA45="●",[4]回答表!E279,"")),"")</f>
        <v>4</v>
      </c>
      <c r="BK142" s="151"/>
      <c r="BL142" s="151"/>
      <c r="BM142" s="151"/>
      <c r="BN142" s="150">
        <f>IF([4]回答表!F17="下水道事業",IF([4]回答表!X45="●",[4]回答表!E214,IF([4]回答表!AA45="●",[4]回答表!E280,"")),"")</f>
        <v>1</v>
      </c>
      <c r="BO142" s="151"/>
      <c r="BP142" s="151"/>
      <c r="BQ142" s="152"/>
      <c r="BR142" s="112"/>
      <c r="BX142" s="200" t="str">
        <f>IF([4]回答表!AQ20="下水道事業",IF([4]回答表!BI48="○",[4]回答表!AM161,IF([4]回答表!BL48="○",[4]回答表!AM226,"")),"")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IF([4]回答表!F17="下水道事業",IF([4]回答表!X45="●",[4]回答表!Y195,IF([4]回答表!AA45="●",[4]回答表!Y261,"")),"")</f>
        <v>●</v>
      </c>
      <c r="V147" s="83"/>
      <c r="W147" s="83"/>
      <c r="X147" s="83"/>
      <c r="Y147" s="83"/>
      <c r="Z147" s="83"/>
      <c r="AA147" s="83"/>
      <c r="AB147" s="153"/>
      <c r="AC147" s="82" t="str">
        <f>IF([4]回答表!F17="下水道事業",IF([4]回答表!X45="●",[4]回答表!Y196,IF([4]回答表!AA45="●",[4]回答表!Y262,"")),"")</f>
        <v xml:space="preserve">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IF([4]回答表!F17="下水道事業",IF([4]回答表!X45="●",[4]回答表!Y198,IF([4]回答表!AA45="●",[4]回答表!Y264,"")),"")</f>
        <v xml:space="preserve"> </v>
      </c>
      <c r="V153" s="83"/>
      <c r="W153" s="83"/>
      <c r="X153" s="83"/>
      <c r="Y153" s="83"/>
      <c r="Z153" s="83"/>
      <c r="AA153" s="83"/>
      <c r="AB153" s="153"/>
      <c r="AC153" s="82" t="str">
        <f>IF([4]回答表!F17="下水道事業",IF([4]回答表!X45="●",[4]回答表!Y199,IF([4]回答表!AA45="●",[4]回答表!Y265,"")),"")</f>
        <v xml:space="preserve"> </v>
      </c>
      <c r="AD153" s="83"/>
      <c r="AE153" s="83"/>
      <c r="AF153" s="83"/>
      <c r="AG153" s="83"/>
      <c r="AH153" s="83"/>
      <c r="AI153" s="83"/>
      <c r="AJ153" s="153"/>
      <c r="AK153" s="82" t="str">
        <f>IF([4]回答表!F17="下水道事業",IF([4]回答表!X45="●",[4]回答表!Y200,IF([4]回答表!AA45="●",[4]回答表!Y266,"")),"")</f>
        <v>●</v>
      </c>
      <c r="AL153" s="83"/>
      <c r="AM153" s="83"/>
      <c r="AN153" s="83"/>
      <c r="AO153" s="83"/>
      <c r="AP153" s="83"/>
      <c r="AQ153" s="83"/>
      <c r="AR153" s="153"/>
      <c r="AS153" s="82" t="str">
        <f>IF([4]回答表!F17="下水道事業",IF([4]回答表!X45="●",[4]回答表!Y201,IF([4]回答表!AA45="●",[4]回答表!Y267,"")),"")</f>
        <v xml:space="preserve"> </v>
      </c>
      <c r="AT153" s="83"/>
      <c r="AU153" s="83"/>
      <c r="AV153" s="83"/>
      <c r="AW153" s="83"/>
      <c r="AX153" s="83"/>
      <c r="AY153" s="83"/>
      <c r="AZ153" s="153"/>
      <c r="BA153" s="82" t="str">
        <f>IF([4]回答表!F17="下水道事業",IF([4]回答表!X45="●",[4]回答表!Y202,IF([4]回答表!AA45="●",[4]回答表!Y268,"")),"")</f>
        <v xml:space="preserve">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IF([4]回答表!F17="下水道事業",IF([4]回答表!AA45="●","●",""),"")</f>
        <v>●</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IF([4]回答表!F17="下水道事業",IF([4]回答表!X45="●",[4]回答表!Y207,IF([4]回答表!AA45="●",[4]回答表!Y273,"")),"")</f>
        <v xml:space="preserve"> </v>
      </c>
      <c r="V159" s="83"/>
      <c r="W159" s="83"/>
      <c r="X159" s="83"/>
      <c r="Y159" s="83"/>
      <c r="Z159" s="83"/>
      <c r="AA159" s="83"/>
      <c r="AB159" s="153"/>
      <c r="AC159" s="82" t="str">
        <f>IF([4]回答表!F17="下水道事業",IF([4]回答表!X45="●",[4]回答表!Y208,IF([4]回答表!AA45="●",[4]回答表!Y274,"")),"")</f>
        <v xml:space="preserve"> </v>
      </c>
      <c r="AD159" s="83"/>
      <c r="AE159" s="83"/>
      <c r="AF159" s="83"/>
      <c r="AG159" s="83"/>
      <c r="AH159" s="83"/>
      <c r="AI159" s="83"/>
      <c r="AJ159" s="153"/>
      <c r="AK159" s="82" t="str">
        <f>IF([4]回答表!F17="下水道事業",IF([4]回答表!X45="●",[4]回答表!Y209,IF([4]回答表!AA45="●",[4]回答表!Y275,"")),"")</f>
        <v xml:space="preserve">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IF([4]回答表!F17="下水道事業",IF([4]回答表!AD45="●","●",""),"")</f>
        <v/>
      </c>
      <c r="O164" s="131"/>
      <c r="P164" s="131"/>
      <c r="Q164" s="132"/>
      <c r="R164" s="119"/>
      <c r="S164" s="119"/>
      <c r="T164" s="119"/>
      <c r="U164" s="133" t="str">
        <f>IF([4]回答表!F17="下水道事業",IF([4]回答表!AD45="●",[4]回答表!B289,""),"")</f>
        <v/>
      </c>
      <c r="V164" s="134"/>
      <c r="W164" s="134"/>
      <c r="X164" s="134"/>
      <c r="Y164" s="134"/>
      <c r="Z164" s="134"/>
      <c r="AA164" s="134"/>
      <c r="AB164" s="134"/>
      <c r="AC164" s="134"/>
      <c r="AD164" s="134"/>
      <c r="AE164" s="134"/>
      <c r="AF164" s="134"/>
      <c r="AG164" s="134"/>
      <c r="AH164" s="134"/>
      <c r="AI164" s="134"/>
      <c r="AJ164" s="135"/>
      <c r="AK164" s="183"/>
      <c r="AL164" s="183"/>
      <c r="AM164" s="133" t="str">
        <f>IF([4]回答表!F17="下水道事業",IF([4]回答表!AD45="●",[4]回答表!B295,""),"")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IF([4]回答表!BD17="●",IF([4]回答表!X45="●","●",""),"")</f>
        <v/>
      </c>
      <c r="O176" s="131"/>
      <c r="P176" s="131"/>
      <c r="Q176" s="132"/>
      <c r="R176" s="119"/>
      <c r="S176" s="119"/>
      <c r="T176" s="119"/>
      <c r="U176" s="133" t="str">
        <f>IF([4]回答表!BD17="●",IF([4]回答表!X45="●",[4]回答表!B158,IF([4]回答表!AA45="●",[4]回答表!B223,"")),"")</f>
        <v/>
      </c>
      <c r="V176" s="134"/>
      <c r="W176" s="134"/>
      <c r="X176" s="134"/>
      <c r="Y176" s="134"/>
      <c r="Z176" s="134"/>
      <c r="AA176" s="134"/>
      <c r="AB176" s="134"/>
      <c r="AC176" s="134"/>
      <c r="AD176" s="134"/>
      <c r="AE176" s="134"/>
      <c r="AF176" s="134"/>
      <c r="AG176" s="134"/>
      <c r="AH176" s="134"/>
      <c r="AI176" s="134"/>
      <c r="AJ176" s="135"/>
      <c r="AK176" s="136"/>
      <c r="AL176" s="136"/>
      <c r="AM176" s="138" t="str">
        <f>IF([4]回答表!BD17="●",IF([4]回答表!X45="●",[4]回答表!B212,IF([4]回答表!AA45="●",[4]回答表!B278,"")),"")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IF([4]回答表!BD17="●",IF([4]回答表!X45="●",[4]回答表!E212,IF([4]回答表!AA45="●",[4]回答表!E278,"")),"")</f>
        <v/>
      </c>
      <c r="AN179" s="151"/>
      <c r="AO179" s="151"/>
      <c r="AP179" s="151"/>
      <c r="AQ179" s="150" t="str">
        <f>IF([4]回答表!BD17="●",IF([4]回答表!X45="●",[4]回答表!E213,IF([4]回答表!AA45="●",[4]回答表!E279,"")),"")</f>
        <v/>
      </c>
      <c r="AR179" s="151"/>
      <c r="AS179" s="151"/>
      <c r="AT179" s="151"/>
      <c r="AU179" s="150" t="str">
        <f>IF([4]回答表!BD17="●",IF([4]回答表!X45="●",[4]回答表!E214,IF([4]回答表!AA45="●",[4]回答表!E280,"")),"")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IF([4]回答表!BD17="●",IF([4]回答表!AA45="●","●",""),"")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IF([4]回答表!BD17="●",IF([4]回答表!AD45="●","●",""),"")</f>
        <v/>
      </c>
      <c r="O188" s="131"/>
      <c r="P188" s="131"/>
      <c r="Q188" s="132"/>
      <c r="R188" s="119"/>
      <c r="S188" s="119"/>
      <c r="T188" s="119"/>
      <c r="U188" s="133" t="str">
        <f>IF([4]回答表!BD17="●",IF([4]回答表!AD45="●",[4]回答表!B289,""),"")</f>
        <v/>
      </c>
      <c r="V188" s="134"/>
      <c r="W188" s="134"/>
      <c r="X188" s="134"/>
      <c r="Y188" s="134"/>
      <c r="Z188" s="134"/>
      <c r="AA188" s="134"/>
      <c r="AB188" s="134"/>
      <c r="AC188" s="134"/>
      <c r="AD188" s="134"/>
      <c r="AE188" s="134"/>
      <c r="AF188" s="134"/>
      <c r="AG188" s="134"/>
      <c r="AH188" s="134"/>
      <c r="AI188" s="134"/>
      <c r="AJ188" s="135"/>
      <c r="AK188" s="183"/>
      <c r="AL188" s="183"/>
      <c r="AM188" s="133" t="str">
        <f>IF([4]回答表!BD17="●",IF([4]回答表!AD45="●",[4]回答表!B295,""),"")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IF([4]回答表!X46="●","●","")</f>
        <v/>
      </c>
      <c r="O200" s="131"/>
      <c r="P200" s="131"/>
      <c r="Q200" s="132"/>
      <c r="R200" s="119"/>
      <c r="S200" s="119"/>
      <c r="T200" s="119"/>
      <c r="U200" s="133" t="str">
        <f>IF([4]回答表!X46="●",[4]回答表!B307,IF([4]回答表!AA46="●",[4]回答表!B324,""))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IF([4]回答表!X46="●",[4]回答表!U313,IF([4]回答表!AA46="●",[4]回答表!U330,""))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IF([4]回答表!X46="●",[4]回答表!G313,IF([4]回答表!AA46="●",[4]回答表!G330,""))</f>
        <v/>
      </c>
      <c r="AN203" s="83"/>
      <c r="AO203" s="83"/>
      <c r="AP203" s="83"/>
      <c r="AQ203" s="83"/>
      <c r="AR203" s="83"/>
      <c r="AS203" s="83"/>
      <c r="AT203" s="153"/>
      <c r="AU203" s="82" t="str">
        <f>IF([4]回答表!X46="●",[4]回答表!G314,IF([4]回答表!AA46="●",[4]回答表!G331,""))</f>
        <v/>
      </c>
      <c r="AV203" s="83"/>
      <c r="AW203" s="83"/>
      <c r="AX203" s="83"/>
      <c r="AY203" s="83"/>
      <c r="AZ203" s="83"/>
      <c r="BA203" s="83"/>
      <c r="BB203" s="153"/>
      <c r="BC203" s="120"/>
      <c r="BD203" s="109"/>
      <c r="BE203" s="109"/>
      <c r="BF203" s="150" t="str">
        <f>IF([4]回答表!X46="●",[4]回答表!X313,IF([4]回答表!AA46="●",[4]回答表!X330,""))</f>
        <v/>
      </c>
      <c r="BG203" s="151"/>
      <c r="BH203" s="151"/>
      <c r="BI203" s="151"/>
      <c r="BJ203" s="150" t="str">
        <f>IF([4]回答表!X46="●",[4]回答表!X314,IF([4]回答表!AA46="●",[4]回答表!X331,""))</f>
        <v/>
      </c>
      <c r="BK203" s="151"/>
      <c r="BL203" s="151"/>
      <c r="BM203" s="152"/>
      <c r="BN203" s="150" t="str">
        <f>IF([4]回答表!X46="●",[4]回答表!X315,IF([4]回答表!AA46="●",[4]回答表!X332,""))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IF([4]回答表!AA46="●","●","")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IF([4]回答表!AD46="●","●","")</f>
        <v/>
      </c>
      <c r="O212" s="131"/>
      <c r="P212" s="131"/>
      <c r="Q212" s="132"/>
      <c r="R212" s="119"/>
      <c r="S212" s="119"/>
      <c r="T212" s="119"/>
      <c r="U212" s="133" t="str">
        <f>IF([4]回答表!AD46="●",[4]回答表!B337,"")</f>
        <v/>
      </c>
      <c r="V212" s="134"/>
      <c r="W212" s="134"/>
      <c r="X212" s="134"/>
      <c r="Y212" s="134"/>
      <c r="Z212" s="134"/>
      <c r="AA212" s="134"/>
      <c r="AB212" s="134"/>
      <c r="AC212" s="134"/>
      <c r="AD212" s="134"/>
      <c r="AE212" s="134"/>
      <c r="AF212" s="134"/>
      <c r="AG212" s="134"/>
      <c r="AH212" s="134"/>
      <c r="AI212" s="134"/>
      <c r="AJ212" s="135"/>
      <c r="AK212" s="259"/>
      <c r="AL212" s="259"/>
      <c r="AM212" s="133" t="str">
        <f>IF([4]回答表!AD46="●",[4]回答表!B343,"")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IF([4]回答表!X47="●","●","")</f>
        <v/>
      </c>
      <c r="O224" s="131"/>
      <c r="P224" s="131"/>
      <c r="Q224" s="132"/>
      <c r="R224" s="119"/>
      <c r="S224" s="119"/>
      <c r="T224" s="119"/>
      <c r="U224" s="133" t="str">
        <f>IF([4]回答表!X47="●",[4]回答表!B356,IF([4]回答表!AA47="●",[4]回答表!B379,""))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IF([4]回答表!X47="●",[4]回答表!B362,"")</f>
        <v/>
      </c>
      <c r="AO224" s="263"/>
      <c r="AP224" s="263"/>
      <c r="AQ224" s="263"/>
      <c r="AR224" s="263"/>
      <c r="AS224" s="263"/>
      <c r="AT224" s="263"/>
      <c r="AU224" s="263"/>
      <c r="AV224" s="263"/>
      <c r="AW224" s="263"/>
      <c r="AX224" s="263"/>
      <c r="AY224" s="263"/>
      <c r="AZ224" s="263"/>
      <c r="BA224" s="263"/>
      <c r="BB224" s="264"/>
      <c r="BC224" s="120"/>
      <c r="BD224" s="109"/>
      <c r="BE224" s="109"/>
      <c r="BF224" s="138" t="str">
        <f>IF([4]回答表!X47="●",[4]回答表!B368,IF([4]回答表!AA47="●",[4]回答表!B385,""))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IF([4]回答表!X47="●",[4]回答表!E368,IF([4]回答表!AA47="●",[4]回答表!E385,""))</f>
        <v/>
      </c>
      <c r="BG227" s="151"/>
      <c r="BH227" s="151"/>
      <c r="BI227" s="151"/>
      <c r="BJ227" s="150" t="str">
        <f>IF([4]回答表!X47="●",[4]回答表!E369,IF([4]回答表!AA47="●",[4]回答表!E386,""))</f>
        <v/>
      </c>
      <c r="BK227" s="151"/>
      <c r="BL227" s="151"/>
      <c r="BM227" s="152"/>
      <c r="BN227" s="150" t="str">
        <f>IF([4]回答表!X47="●",[4]回答表!E370,IF([4]回答表!AA47="●",[4]回答表!E387,""))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IF([4]回答表!AA47="●","●","")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IF([4]回答表!AD47="●","●","")</f>
        <v/>
      </c>
      <c r="O236" s="131"/>
      <c r="P236" s="131"/>
      <c r="Q236" s="132"/>
      <c r="R236" s="119"/>
      <c r="S236" s="119"/>
      <c r="T236" s="119"/>
      <c r="U236" s="133" t="str">
        <f>IF([4]回答表!AD47="●",[4]回答表!B392,"")</f>
        <v/>
      </c>
      <c r="V236" s="134"/>
      <c r="W236" s="134"/>
      <c r="X236" s="134"/>
      <c r="Y236" s="134"/>
      <c r="Z236" s="134"/>
      <c r="AA236" s="134"/>
      <c r="AB236" s="134"/>
      <c r="AC236" s="134"/>
      <c r="AD236" s="134"/>
      <c r="AE236" s="134"/>
      <c r="AF236" s="134"/>
      <c r="AG236" s="134"/>
      <c r="AH236" s="134"/>
      <c r="AI236" s="134"/>
      <c r="AJ236" s="135"/>
      <c r="AK236" s="259"/>
      <c r="AL236" s="259"/>
      <c r="AM236" s="133" t="str">
        <f>IF([4]回答表!AD47="●",[4]回答表!B398,"")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IF([4]回答表!X48="●","●","")</f>
        <v/>
      </c>
      <c r="O248" s="131"/>
      <c r="P248" s="131"/>
      <c r="Q248" s="132"/>
      <c r="R248" s="119"/>
      <c r="S248" s="119"/>
      <c r="T248" s="119"/>
      <c r="U248" s="133" t="str">
        <f>IF([4]回答表!X48="●",[4]回答表!B411,IF([4]回答表!AA48="●",[4]回答表!B425,""))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IF([4]回答表!X48="●",[4]回答表!BC418,IF([4]回答表!AA48="●",[4]回答表!BC432,""))</f>
        <v/>
      </c>
      <c r="AR248" s="272"/>
      <c r="AS248" s="272"/>
      <c r="AT248" s="272"/>
      <c r="AU248" s="273" t="s">
        <v>73</v>
      </c>
      <c r="AV248" s="274"/>
      <c r="AW248" s="274"/>
      <c r="AX248" s="275"/>
      <c r="AY248" s="272" t="str">
        <f>IF([4]回答表!X48="●",[4]回答表!BC423,IF([4]回答表!AA48="●",[4]回答表!BC437,""))</f>
        <v/>
      </c>
      <c r="AZ248" s="272"/>
      <c r="BA248" s="272"/>
      <c r="BB248" s="272"/>
      <c r="BC248" s="120"/>
      <c r="BD248" s="109"/>
      <c r="BE248" s="109"/>
      <c r="BF248" s="138" t="str">
        <f>IF([4]回答表!X48="●",[4]回答表!S417,IF([4]回答表!AA48="●",[4]回答表!S431,""))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IF([4]回答表!X48="●",[4]回答表!BC419,IF([4]回答表!AA48="●",[4]回答表!BC433,""))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IF([4]回答表!X48="●",[4]回答表!V417,IF([4]回答表!AA48="●",[4]回答表!V431,""))</f>
        <v/>
      </c>
      <c r="BG251" s="151"/>
      <c r="BH251" s="151"/>
      <c r="BI251" s="151"/>
      <c r="BJ251" s="150" t="str">
        <f>IF([4]回答表!X48="●",[4]回答表!V418,IF([4]回答表!AA48="●",[4]回答表!V432,""))</f>
        <v/>
      </c>
      <c r="BK251" s="151"/>
      <c r="BL251" s="151"/>
      <c r="BM251" s="152"/>
      <c r="BN251" s="150" t="str">
        <f>IF([4]回答表!X48="●",[4]回答表!V419,IF([4]回答表!AA48="●",[4]回答表!V433,""))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IF([4]回答表!X48="●",[4]回答表!BC420,IF([4]回答表!AA48="●",[4]回答表!BC434,""))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IF([4]回答表!X48="●",[4]回答表!BC424,IF([4]回答表!AA48="●",[4]回答表!BC438,""))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IF([4]回答表!AA48="●","●","")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IF([4]回答表!X48="●",[4]回答表!BC421,IF([4]回答表!AA48="●",[4]回答表!BC435,""))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IF([4]回答表!X48="●",[4]回答表!BC422,IF([4]回答表!AA48="●",[4]回答表!BC436,""))</f>
        <v/>
      </c>
      <c r="AR256" s="272"/>
      <c r="AS256" s="272"/>
      <c r="AT256" s="272"/>
      <c r="AU256" s="224" t="s">
        <v>79</v>
      </c>
      <c r="AV256" s="225"/>
      <c r="AW256" s="225"/>
      <c r="AX256" s="226"/>
      <c r="AY256" s="282" t="str">
        <f>IF([4]回答表!X48="●",[4]回答表!BC425,IF([4]回答表!AA48="●",[4]回答表!BC439,""))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IF([4]回答表!AD48="●","●","")</f>
        <v/>
      </c>
      <c r="O260" s="131"/>
      <c r="P260" s="131"/>
      <c r="Q260" s="132"/>
      <c r="R260" s="119"/>
      <c r="S260" s="119"/>
      <c r="T260" s="119"/>
      <c r="U260" s="133" t="str">
        <f>IF([4]回答表!AD48="●",[4]回答表!B439,"")</f>
        <v/>
      </c>
      <c r="V260" s="134"/>
      <c r="W260" s="134"/>
      <c r="X260" s="134"/>
      <c r="Y260" s="134"/>
      <c r="Z260" s="134"/>
      <c r="AA260" s="134"/>
      <c r="AB260" s="134"/>
      <c r="AC260" s="134"/>
      <c r="AD260" s="134"/>
      <c r="AE260" s="134"/>
      <c r="AF260" s="134"/>
      <c r="AG260" s="134"/>
      <c r="AH260" s="134"/>
      <c r="AI260" s="134"/>
      <c r="AJ260" s="135"/>
      <c r="AK260" s="183"/>
      <c r="AL260" s="183"/>
      <c r="AM260" s="133" t="str">
        <f>IF([4]回答表!AD48="●",[4]回答表!B445,"")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IF([4]回答表!X49="●","●","")</f>
        <v/>
      </c>
      <c r="O271" s="131"/>
      <c r="P271" s="131"/>
      <c r="Q271" s="132"/>
      <c r="R271" s="119"/>
      <c r="S271" s="119"/>
      <c r="T271" s="119"/>
      <c r="U271" s="133" t="str">
        <f>IF([4]回答表!X49="●",[4]回答表!B458,IF([4]回答表!AA49="●",[4]回答表!B475,""))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IF([4]回答表!X49="●",[4]回答表!B468,IF([4]回答表!AA49="●",[4]回答表!B485,""))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IF([4]回答表!X49="●",[4]回答表!G464,IF([4]回答表!AA49="●",[4]回答表!G481,""))</f>
        <v/>
      </c>
      <c r="AN273" s="83"/>
      <c r="AO273" s="83"/>
      <c r="AP273" s="83"/>
      <c r="AQ273" s="83"/>
      <c r="AR273" s="83"/>
      <c r="AS273" s="83"/>
      <c r="AT273" s="153"/>
      <c r="AU273" s="82" t="str">
        <f>IF([4]回答表!X49="●",[4]回答表!G465,IF([4]回答表!AA49="●",[4]回答表!G482,""))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IF([4]回答表!X49="●",[4]回答表!E468,IF([4]回答表!AA49="●",[4]回答表!E485,""))</f>
        <v/>
      </c>
      <c r="BG274" s="151"/>
      <c r="BH274" s="151"/>
      <c r="BI274" s="151"/>
      <c r="BJ274" s="150" t="str">
        <f>IF([4]回答表!X49="●",[4]回答表!E469,IF([4]回答表!AA49="●",[4]回答表!E486,""))</f>
        <v/>
      </c>
      <c r="BK274" s="151"/>
      <c r="BL274" s="151"/>
      <c r="BM274" s="152"/>
      <c r="BN274" s="150" t="str">
        <f>IF([4]回答表!X49="●",[4]回答表!E470,IF([4]回答表!AA49="●",[4]回答表!E487,""))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IF([4]回答表!AA49="●","●","")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IF([4]回答表!AD49="●","●","")</f>
        <v/>
      </c>
      <c r="O283" s="131"/>
      <c r="P283" s="131"/>
      <c r="Q283" s="132"/>
      <c r="R283" s="119"/>
      <c r="S283" s="119"/>
      <c r="T283" s="119"/>
      <c r="U283" s="133" t="str">
        <f>IF([4]回答表!AD49="●",[4]回答表!B492,"")</f>
        <v/>
      </c>
      <c r="V283" s="134"/>
      <c r="W283" s="134"/>
      <c r="X283" s="134"/>
      <c r="Y283" s="134"/>
      <c r="Z283" s="134"/>
      <c r="AA283" s="134"/>
      <c r="AB283" s="134"/>
      <c r="AC283" s="134"/>
      <c r="AD283" s="134"/>
      <c r="AE283" s="134"/>
      <c r="AF283" s="134"/>
      <c r="AG283" s="134"/>
      <c r="AH283" s="134"/>
      <c r="AI283" s="134"/>
      <c r="AJ283" s="135"/>
      <c r="AK283" s="136"/>
      <c r="AL283" s="136"/>
      <c r="AM283" s="133" t="str">
        <f>IF([4]回答表!AD49="●",[4]回答表!B498,"")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IF([4]回答表!R50="●",[4]回答表!B511,"")</f>
        <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