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1.9\homes\admin\02koueikigyo\02 業務\01 共通業務\03 各種調査・照会\07 経営総点検調査・抜本的改革取組状況調査\R03年度作業\01 抜本的な改革の取組状況調査\07 公開用ファイル\"/>
    </mc:Choice>
  </mc:AlternateContent>
  <xr:revisionPtr revIDLastSave="0" documentId="8_{DD31094D-76C6-4E60-8F43-429526A5D893}" xr6:coauthVersionLast="46" xr6:coauthVersionMax="46" xr10:uidLastSave="{00000000-0000-0000-0000-000000000000}"/>
  <bookViews>
    <workbookView xWindow="5625" yWindow="1680" windowWidth="14910" windowHeight="13875" xr2:uid="{6D040420-BB42-4C9B-B0D5-CFD51C46448E}"/>
  </bookViews>
  <sheets>
    <sheet name="水道" sheetId="1" r:id="rId1"/>
    <sheet name="簡易水道" sheetId="2" r:id="rId2"/>
    <sheet name="下水道（公共下水道）" sheetId="3" r:id="rId3"/>
    <sheet name="下水道（特定環境保全公共下水道）" sheetId="4" r:id="rId4"/>
  </sheets>
  <externalReferences>
    <externalReference r:id="rId5"/>
    <externalReference r:id="rId6"/>
    <externalReference r:id="rId7"/>
    <externalReference r:id="rId8"/>
  </externalReferences>
  <definedNames>
    <definedName name="_xlnm.Print_Area" localSheetId="2">'下水道（公共下水道）'!$A$1:$BS$315</definedName>
    <definedName name="_xlnm.Print_Area" localSheetId="3">'下水道（特定環境保全公共下水道）'!$A$1:$BS$315</definedName>
    <definedName name="_xlnm.Print_Area" localSheetId="1">簡易水道!$A$1:$BS$315</definedName>
    <definedName name="_xlnm.Print_Area" localSheetId="0">水道!$A$1:$BS$315</definedName>
    <definedName name="業種名" localSheetId="2">[3]選択肢!$K$2:$K$19</definedName>
    <definedName name="業種名" localSheetId="3">[4]選択肢!$K$2:$K$19</definedName>
    <definedName name="業種名" localSheetId="1">[2]選択肢!$K$2:$K$19</definedName>
    <definedName name="業種名">[1]選択肢!$K$2:$K$19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6" i="4" l="1"/>
  <c r="AM283" i="4"/>
  <c r="U283" i="4"/>
  <c r="N283" i="4"/>
  <c r="N277" i="4"/>
  <c r="BN274" i="4"/>
  <c r="BJ274" i="4"/>
  <c r="BF274" i="4"/>
  <c r="AU273" i="4"/>
  <c r="AM273" i="4"/>
  <c r="BF271" i="4"/>
  <c r="U271" i="4"/>
  <c r="N271" i="4"/>
  <c r="AM260" i="4"/>
  <c r="U260" i="4"/>
  <c r="N260" i="4"/>
  <c r="AY256" i="4"/>
  <c r="AQ256" i="4"/>
  <c r="AQ254" i="4"/>
  <c r="N254" i="4"/>
  <c r="AY253" i="4"/>
  <c r="AQ252" i="4"/>
  <c r="BN251" i="4"/>
  <c r="BJ251" i="4"/>
  <c r="BF251" i="4"/>
  <c r="AQ250" i="4"/>
  <c r="BF248" i="4"/>
  <c r="AY248" i="4"/>
  <c r="AQ248" i="4"/>
  <c r="U248" i="4"/>
  <c r="N248" i="4"/>
  <c r="AM236" i="4"/>
  <c r="U236" i="4"/>
  <c r="N236" i="4"/>
  <c r="N230" i="4"/>
  <c r="BN227" i="4"/>
  <c r="BJ227" i="4"/>
  <c r="BF227" i="4"/>
  <c r="BF224" i="4"/>
  <c r="AN224" i="4"/>
  <c r="U224" i="4"/>
  <c r="N224" i="4"/>
  <c r="AM212" i="4"/>
  <c r="U212" i="4"/>
  <c r="N212" i="4"/>
  <c r="N206" i="4"/>
  <c r="BN203" i="4"/>
  <c r="BJ203" i="4"/>
  <c r="BF203" i="4"/>
  <c r="AU203" i="4"/>
  <c r="AM203" i="4"/>
  <c r="BF200" i="4"/>
  <c r="U200" i="4"/>
  <c r="N200" i="4"/>
  <c r="AM188" i="4"/>
  <c r="U188" i="4"/>
  <c r="N188" i="4"/>
  <c r="N182" i="4"/>
  <c r="AU179" i="4"/>
  <c r="AQ179" i="4"/>
  <c r="AM179" i="4"/>
  <c r="AM176" i="4"/>
  <c r="U176" i="4"/>
  <c r="N176" i="4"/>
  <c r="AM164" i="4"/>
  <c r="U164" i="4"/>
  <c r="N164" i="4"/>
  <c r="AK159" i="4"/>
  <c r="AC159" i="4"/>
  <c r="U159" i="4"/>
  <c r="N158" i="4"/>
  <c r="BA153" i="4"/>
  <c r="AS153" i="4"/>
  <c r="AK153" i="4"/>
  <c r="AC153" i="4"/>
  <c r="U153" i="4"/>
  <c r="AC147" i="4"/>
  <c r="U147" i="4"/>
  <c r="BX142" i="4"/>
  <c r="BN142" i="4"/>
  <c r="BJ142" i="4"/>
  <c r="BF142" i="4"/>
  <c r="U141" i="4"/>
  <c r="BF139" i="4"/>
  <c r="AM139" i="4"/>
  <c r="N139" i="4"/>
  <c r="AM127" i="4"/>
  <c r="U127" i="4"/>
  <c r="N127" i="4"/>
  <c r="AY122" i="4"/>
  <c r="AS122" i="4"/>
  <c r="AM122" i="4"/>
  <c r="U122" i="4"/>
  <c r="N119" i="4"/>
  <c r="U117" i="4"/>
  <c r="BN113" i="4"/>
  <c r="BJ113" i="4"/>
  <c r="BF113" i="4"/>
  <c r="U112" i="4"/>
  <c r="N112" i="4"/>
  <c r="BF110" i="4"/>
  <c r="AM110" i="4"/>
  <c r="AM98" i="4"/>
  <c r="U98" i="4"/>
  <c r="N98" i="4"/>
  <c r="AC93" i="4"/>
  <c r="U93" i="4"/>
  <c r="N92" i="4"/>
  <c r="BN89" i="4"/>
  <c r="BJ89" i="4"/>
  <c r="BF89" i="4"/>
  <c r="AC88" i="4"/>
  <c r="U88" i="4"/>
  <c r="BF86" i="4"/>
  <c r="AM86" i="4"/>
  <c r="N86" i="4"/>
  <c r="AM74" i="4"/>
  <c r="U74" i="4"/>
  <c r="N74" i="4"/>
  <c r="N68" i="4"/>
  <c r="BN65" i="4"/>
  <c r="BJ65" i="4"/>
  <c r="BF65" i="4"/>
  <c r="AU65" i="4"/>
  <c r="AM65" i="4"/>
  <c r="BF62" i="4"/>
  <c r="U62" i="4"/>
  <c r="N62" i="4"/>
  <c r="AM51" i="4"/>
  <c r="U51" i="4"/>
  <c r="N51" i="4"/>
  <c r="AM47" i="4"/>
  <c r="AM46" i="4"/>
  <c r="AM45" i="4"/>
  <c r="AM44" i="4"/>
  <c r="N44" i="4"/>
  <c r="AM43" i="4"/>
  <c r="AM42" i="4"/>
  <c r="BN39" i="4"/>
  <c r="BJ39" i="4"/>
  <c r="BF39" i="4"/>
  <c r="AU38" i="4"/>
  <c r="AM38" i="4"/>
  <c r="BF36" i="4"/>
  <c r="U36" i="4"/>
  <c r="N36" i="4"/>
  <c r="BB24" i="4"/>
  <c r="AT24" i="4"/>
  <c r="AM24" i="4"/>
  <c r="AF24" i="4"/>
  <c r="Y24" i="4"/>
  <c r="R24" i="4"/>
  <c r="K24" i="4"/>
  <c r="D24" i="4"/>
  <c r="BG11" i="4"/>
  <c r="AO11" i="4"/>
  <c r="U11" i="4"/>
  <c r="C11" i="4"/>
  <c r="D296" i="3" l="1"/>
  <c r="AM283" i="3"/>
  <c r="U283" i="3"/>
  <c r="N283" i="3"/>
  <c r="N277" i="3"/>
  <c r="BN274" i="3"/>
  <c r="BJ274" i="3"/>
  <c r="BF274" i="3"/>
  <c r="AU273" i="3"/>
  <c r="AM273" i="3"/>
  <c r="BF271" i="3"/>
  <c r="U271" i="3"/>
  <c r="N271" i="3"/>
  <c r="AM260" i="3"/>
  <c r="U260" i="3"/>
  <c r="N260" i="3"/>
  <c r="AY256" i="3"/>
  <c r="AQ256" i="3"/>
  <c r="AQ254" i="3"/>
  <c r="N254" i="3"/>
  <c r="AY253" i="3"/>
  <c r="AQ252" i="3"/>
  <c r="BN251" i="3"/>
  <c r="BJ251" i="3"/>
  <c r="BF251" i="3"/>
  <c r="AQ250" i="3"/>
  <c r="BF248" i="3"/>
  <c r="AY248" i="3"/>
  <c r="AQ248" i="3"/>
  <c r="U248" i="3"/>
  <c r="N248" i="3"/>
  <c r="AM236" i="3"/>
  <c r="U236" i="3"/>
  <c r="N236" i="3"/>
  <c r="N230" i="3"/>
  <c r="BN227" i="3"/>
  <c r="BJ227" i="3"/>
  <c r="BF227" i="3"/>
  <c r="BF224" i="3"/>
  <c r="AN224" i="3"/>
  <c r="U224" i="3"/>
  <c r="N224" i="3"/>
  <c r="AM212" i="3"/>
  <c r="U212" i="3"/>
  <c r="N212" i="3"/>
  <c r="N206" i="3"/>
  <c r="BN203" i="3"/>
  <c r="BJ203" i="3"/>
  <c r="BF203" i="3"/>
  <c r="AU203" i="3"/>
  <c r="AM203" i="3"/>
  <c r="BF200" i="3"/>
  <c r="U200" i="3"/>
  <c r="N200" i="3"/>
  <c r="AM188" i="3"/>
  <c r="U188" i="3"/>
  <c r="N188" i="3"/>
  <c r="N182" i="3"/>
  <c r="AU179" i="3"/>
  <c r="AQ179" i="3"/>
  <c r="AM179" i="3"/>
  <c r="AM176" i="3"/>
  <c r="U176" i="3"/>
  <c r="N176" i="3"/>
  <c r="AM164" i="3"/>
  <c r="U164" i="3"/>
  <c r="N164" i="3"/>
  <c r="AK159" i="3"/>
  <c r="AC159" i="3"/>
  <c r="U159" i="3"/>
  <c r="N158" i="3"/>
  <c r="BA153" i="3"/>
  <c r="AS153" i="3"/>
  <c r="AK153" i="3"/>
  <c r="AC153" i="3"/>
  <c r="U153" i="3"/>
  <c r="AC147" i="3"/>
  <c r="U147" i="3"/>
  <c r="BX142" i="3"/>
  <c r="BN142" i="3"/>
  <c r="BJ142" i="3"/>
  <c r="BF142" i="3"/>
  <c r="U141" i="3"/>
  <c r="BF139" i="3"/>
  <c r="AM139" i="3"/>
  <c r="N139" i="3"/>
  <c r="AM127" i="3"/>
  <c r="U127" i="3"/>
  <c r="N127" i="3"/>
  <c r="AY122" i="3"/>
  <c r="AS122" i="3"/>
  <c r="AM122" i="3"/>
  <c r="U122" i="3"/>
  <c r="N119" i="3"/>
  <c r="U117" i="3"/>
  <c r="BN113" i="3"/>
  <c r="BJ113" i="3"/>
  <c r="BF113" i="3"/>
  <c r="U112" i="3"/>
  <c r="N112" i="3"/>
  <c r="BF110" i="3"/>
  <c r="AM110" i="3"/>
  <c r="AM98" i="3"/>
  <c r="U98" i="3"/>
  <c r="N98" i="3"/>
  <c r="AC93" i="3"/>
  <c r="U93" i="3"/>
  <c r="N92" i="3"/>
  <c r="BN89" i="3"/>
  <c r="BJ89" i="3"/>
  <c r="BF89" i="3"/>
  <c r="AC88" i="3"/>
  <c r="U88" i="3"/>
  <c r="BF86" i="3"/>
  <c r="AM86" i="3"/>
  <c r="N86" i="3"/>
  <c r="AM74" i="3"/>
  <c r="U74" i="3"/>
  <c r="N74" i="3"/>
  <c r="N68" i="3"/>
  <c r="BN65" i="3"/>
  <c r="BJ65" i="3"/>
  <c r="BF65" i="3"/>
  <c r="AU65" i="3"/>
  <c r="AM65" i="3"/>
  <c r="BF62" i="3"/>
  <c r="U62" i="3"/>
  <c r="N62" i="3"/>
  <c r="AM51" i="3"/>
  <c r="U51" i="3"/>
  <c r="N51" i="3"/>
  <c r="AM47" i="3"/>
  <c r="AM46" i="3"/>
  <c r="AM45" i="3"/>
  <c r="AM44" i="3"/>
  <c r="N44" i="3"/>
  <c r="AM43" i="3"/>
  <c r="AM42" i="3"/>
  <c r="BN39" i="3"/>
  <c r="BJ39" i="3"/>
  <c r="BF39" i="3"/>
  <c r="AU38" i="3"/>
  <c r="AM38" i="3"/>
  <c r="BF36" i="3"/>
  <c r="U36" i="3"/>
  <c r="N36" i="3"/>
  <c r="BB24" i="3"/>
  <c r="AT24" i="3"/>
  <c r="AM24" i="3"/>
  <c r="AF24" i="3"/>
  <c r="Y24" i="3"/>
  <c r="R24" i="3"/>
  <c r="K24" i="3"/>
  <c r="D24" i="3"/>
  <c r="BG11" i="3"/>
  <c r="AO11" i="3"/>
  <c r="U11" i="3"/>
  <c r="C11" i="3"/>
  <c r="D296" i="2" l="1"/>
  <c r="AM283" i="2"/>
  <c r="U283" i="2"/>
  <c r="N283" i="2"/>
  <c r="N277" i="2"/>
  <c r="BN274" i="2"/>
  <c r="BJ274" i="2"/>
  <c r="BF274" i="2"/>
  <c r="AU273" i="2"/>
  <c r="AM273" i="2"/>
  <c r="BF271" i="2"/>
  <c r="U271" i="2"/>
  <c r="N271" i="2"/>
  <c r="AM260" i="2"/>
  <c r="U260" i="2"/>
  <c r="N260" i="2"/>
  <c r="AY256" i="2"/>
  <c r="AQ256" i="2"/>
  <c r="AQ254" i="2"/>
  <c r="N254" i="2"/>
  <c r="AY253" i="2"/>
  <c r="AQ252" i="2"/>
  <c r="BN251" i="2"/>
  <c r="BJ251" i="2"/>
  <c r="BF251" i="2"/>
  <c r="AQ250" i="2"/>
  <c r="BF248" i="2"/>
  <c r="AY248" i="2"/>
  <c r="AQ248" i="2"/>
  <c r="U248" i="2"/>
  <c r="N248" i="2"/>
  <c r="AM236" i="2"/>
  <c r="U236" i="2"/>
  <c r="N236" i="2"/>
  <c r="N230" i="2"/>
  <c r="BN227" i="2"/>
  <c r="BJ227" i="2"/>
  <c r="BF227" i="2"/>
  <c r="BF224" i="2"/>
  <c r="AN224" i="2"/>
  <c r="U224" i="2"/>
  <c r="N224" i="2"/>
  <c r="AM212" i="2"/>
  <c r="U212" i="2"/>
  <c r="N212" i="2"/>
  <c r="N206" i="2"/>
  <c r="BN203" i="2"/>
  <c r="BJ203" i="2"/>
  <c r="BF203" i="2"/>
  <c r="AU203" i="2"/>
  <c r="AM203" i="2"/>
  <c r="BF200" i="2"/>
  <c r="U200" i="2"/>
  <c r="N200" i="2"/>
  <c r="AM188" i="2"/>
  <c r="U188" i="2"/>
  <c r="N188" i="2"/>
  <c r="N182" i="2"/>
  <c r="AU179" i="2"/>
  <c r="AQ179" i="2"/>
  <c r="AM179" i="2"/>
  <c r="AM176" i="2"/>
  <c r="U176" i="2"/>
  <c r="N176" i="2"/>
  <c r="AM164" i="2"/>
  <c r="U164" i="2"/>
  <c r="N164" i="2"/>
  <c r="AK159" i="2"/>
  <c r="AC159" i="2"/>
  <c r="U159" i="2"/>
  <c r="N158" i="2"/>
  <c r="BA153" i="2"/>
  <c r="AS153" i="2"/>
  <c r="AK153" i="2"/>
  <c r="AC153" i="2"/>
  <c r="U153" i="2"/>
  <c r="AC147" i="2"/>
  <c r="U147" i="2"/>
  <c r="BX142" i="2"/>
  <c r="BN142" i="2"/>
  <c r="BJ142" i="2"/>
  <c r="BF142" i="2"/>
  <c r="U141" i="2"/>
  <c r="BF139" i="2"/>
  <c r="AM139" i="2"/>
  <c r="N139" i="2"/>
  <c r="AM127" i="2"/>
  <c r="U127" i="2"/>
  <c r="N127" i="2"/>
  <c r="AY122" i="2"/>
  <c r="AS122" i="2"/>
  <c r="AM122" i="2"/>
  <c r="U122" i="2"/>
  <c r="N119" i="2"/>
  <c r="U117" i="2"/>
  <c r="BN113" i="2"/>
  <c r="BJ113" i="2"/>
  <c r="BF113" i="2"/>
  <c r="U112" i="2"/>
  <c r="N112" i="2"/>
  <c r="BF110" i="2"/>
  <c r="AM110" i="2"/>
  <c r="AM98" i="2"/>
  <c r="U98" i="2"/>
  <c r="N98" i="2"/>
  <c r="AC93" i="2"/>
  <c r="U93" i="2"/>
  <c r="N92" i="2"/>
  <c r="BN89" i="2"/>
  <c r="BJ89" i="2"/>
  <c r="BF89" i="2"/>
  <c r="AC88" i="2"/>
  <c r="U88" i="2"/>
  <c r="BF86" i="2"/>
  <c r="AM86" i="2"/>
  <c r="N86" i="2"/>
  <c r="AM74" i="2"/>
  <c r="U74" i="2"/>
  <c r="N74" i="2"/>
  <c r="N68" i="2"/>
  <c r="BN65" i="2"/>
  <c r="BJ65" i="2"/>
  <c r="BF65" i="2"/>
  <c r="AU65" i="2"/>
  <c r="AM65" i="2"/>
  <c r="BF62" i="2"/>
  <c r="U62" i="2"/>
  <c r="N62" i="2"/>
  <c r="AM51" i="2"/>
  <c r="U51" i="2"/>
  <c r="N51" i="2"/>
  <c r="AM47" i="2"/>
  <c r="AM46" i="2"/>
  <c r="AM45" i="2"/>
  <c r="AM44" i="2"/>
  <c r="N44" i="2"/>
  <c r="AM43" i="2"/>
  <c r="AM42" i="2"/>
  <c r="BN39" i="2"/>
  <c r="BJ39" i="2"/>
  <c r="BF39" i="2"/>
  <c r="AU38" i="2"/>
  <c r="AM38" i="2"/>
  <c r="BF36" i="2"/>
  <c r="U36" i="2"/>
  <c r="N36" i="2"/>
  <c r="BB24" i="2"/>
  <c r="AT24" i="2"/>
  <c r="AM24" i="2"/>
  <c r="AF24" i="2"/>
  <c r="Y24" i="2"/>
  <c r="R24" i="2"/>
  <c r="K24" i="2"/>
  <c r="D24" i="2"/>
  <c r="BG11" i="2"/>
  <c r="AO11" i="2"/>
  <c r="U11" i="2"/>
  <c r="C11" i="2"/>
  <c r="D296" i="1" l="1"/>
  <c r="AM283" i="1"/>
  <c r="U283" i="1"/>
  <c r="N283" i="1"/>
  <c r="N277" i="1"/>
  <c r="BN274" i="1"/>
  <c r="BJ274" i="1"/>
  <c r="BF274" i="1"/>
  <c r="AU273" i="1"/>
  <c r="AM273" i="1"/>
  <c r="BF271" i="1"/>
  <c r="U271" i="1"/>
  <c r="N271" i="1"/>
  <c r="AM260" i="1"/>
  <c r="U260" i="1"/>
  <c r="N260" i="1"/>
  <c r="AY256" i="1"/>
  <c r="AQ256" i="1"/>
  <c r="AQ254" i="1"/>
  <c r="N254" i="1"/>
  <c r="AY253" i="1"/>
  <c r="AQ252" i="1"/>
  <c r="BN251" i="1"/>
  <c r="BJ251" i="1"/>
  <c r="BF251" i="1"/>
  <c r="AQ250" i="1"/>
  <c r="BF248" i="1"/>
  <c r="AY248" i="1"/>
  <c r="AQ248" i="1"/>
  <c r="U248" i="1"/>
  <c r="N248" i="1"/>
  <c r="AM236" i="1"/>
  <c r="U236" i="1"/>
  <c r="N236" i="1"/>
  <c r="N230" i="1"/>
  <c r="BN227" i="1"/>
  <c r="BJ227" i="1"/>
  <c r="BF227" i="1"/>
  <c r="BF224" i="1"/>
  <c r="AN224" i="1"/>
  <c r="U224" i="1"/>
  <c r="N224" i="1"/>
  <c r="AM212" i="1"/>
  <c r="U212" i="1"/>
  <c r="N212" i="1"/>
  <c r="N206" i="1"/>
  <c r="BN203" i="1"/>
  <c r="BJ203" i="1"/>
  <c r="BF203" i="1"/>
  <c r="AU203" i="1"/>
  <c r="AM203" i="1"/>
  <c r="BF200" i="1"/>
  <c r="U200" i="1"/>
  <c r="N200" i="1"/>
  <c r="AM188" i="1"/>
  <c r="U188" i="1"/>
  <c r="N188" i="1"/>
  <c r="N182" i="1"/>
  <c r="AU179" i="1"/>
  <c r="AQ179" i="1"/>
  <c r="AM179" i="1"/>
  <c r="AM176" i="1"/>
  <c r="U176" i="1"/>
  <c r="N176" i="1"/>
  <c r="AM164" i="1"/>
  <c r="U164" i="1"/>
  <c r="N164" i="1"/>
  <c r="AK159" i="1"/>
  <c r="AC159" i="1"/>
  <c r="U159" i="1"/>
  <c r="N158" i="1"/>
  <c r="BA153" i="1"/>
  <c r="AS153" i="1"/>
  <c r="AK153" i="1"/>
  <c r="AC153" i="1"/>
  <c r="U153" i="1"/>
  <c r="AC147" i="1"/>
  <c r="U147" i="1"/>
  <c r="BX142" i="1"/>
  <c r="BN142" i="1"/>
  <c r="BJ142" i="1"/>
  <c r="BF142" i="1"/>
  <c r="U141" i="1"/>
  <c r="BF139" i="1"/>
  <c r="AM139" i="1"/>
  <c r="N139" i="1"/>
  <c r="AM127" i="1"/>
  <c r="U127" i="1"/>
  <c r="N127" i="1"/>
  <c r="AY122" i="1"/>
  <c r="AS122" i="1"/>
  <c r="AM122" i="1"/>
  <c r="U122" i="1"/>
  <c r="N119" i="1"/>
  <c r="U117" i="1"/>
  <c r="BN113" i="1"/>
  <c r="BJ113" i="1"/>
  <c r="BF113" i="1"/>
  <c r="U112" i="1"/>
  <c r="N112" i="1"/>
  <c r="BF110" i="1"/>
  <c r="AM110" i="1"/>
  <c r="AM98" i="1"/>
  <c r="U98" i="1"/>
  <c r="N98" i="1"/>
  <c r="AC93" i="1"/>
  <c r="U93" i="1"/>
  <c r="N92" i="1"/>
  <c r="BN89" i="1"/>
  <c r="BJ89" i="1"/>
  <c r="BF89" i="1"/>
  <c r="AC88" i="1"/>
  <c r="U88" i="1"/>
  <c r="BF86" i="1"/>
  <c r="AM86" i="1"/>
  <c r="N86" i="1"/>
  <c r="AM74" i="1"/>
  <c r="U74" i="1"/>
  <c r="N74" i="1"/>
  <c r="N68" i="1"/>
  <c r="BN65" i="1"/>
  <c r="BJ65" i="1"/>
  <c r="BF65" i="1"/>
  <c r="AU65" i="1"/>
  <c r="AM65" i="1"/>
  <c r="BF62" i="1"/>
  <c r="U62" i="1"/>
  <c r="N62" i="1"/>
  <c r="AM51" i="1"/>
  <c r="U51" i="1"/>
  <c r="N51" i="1"/>
  <c r="AM47" i="1"/>
  <c r="AM46" i="1"/>
  <c r="AM45" i="1"/>
  <c r="AM44" i="1"/>
  <c r="N44" i="1"/>
  <c r="AM43" i="1"/>
  <c r="AM42" i="1"/>
  <c r="BN39" i="1"/>
  <c r="BJ39" i="1"/>
  <c r="BF39" i="1"/>
  <c r="AU38" i="1"/>
  <c r="AM38" i="1"/>
  <c r="BF36" i="1"/>
  <c r="U36" i="1"/>
  <c r="N36" i="1"/>
  <c r="BB24" i="1"/>
  <c r="AT24" i="1"/>
  <c r="AM24" i="1"/>
  <c r="AF24" i="1"/>
  <c r="Y24" i="1"/>
  <c r="R24" i="1"/>
  <c r="K24" i="1"/>
  <c r="D24" i="1"/>
  <c r="BG11" i="1"/>
  <c r="AO11" i="1"/>
  <c r="U11" i="1"/>
  <c r="C11" i="1"/>
</calcChain>
</file>

<file path=xl/sharedStrings.xml><?xml version="1.0" encoding="utf-8"?>
<sst xmlns="http://schemas.openxmlformats.org/spreadsheetml/2006/main" count="748" uniqueCount="85">
  <si>
    <t>団体名</t>
    <rPh sb="0" eb="3">
      <t>ダンタイメイ</t>
    </rPh>
    <phoneticPr fontId="1"/>
  </si>
  <si>
    <t>業種名</t>
    <rPh sb="0" eb="2">
      <t>ギョウシュ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</si>
  <si>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</si>
  <si>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施設名</t>
    <rPh sb="0" eb="2">
      <t>シセツ</t>
    </rPh>
    <rPh sb="2" eb="3">
      <t>メイ</t>
    </rPh>
    <phoneticPr fontId="1"/>
  </si>
  <si>
    <t>抜本的な改革の取組</t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</si>
  <si>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</si>
  <si>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</si>
  <si>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広域化等</t>
    <rPh sb="0" eb="3">
      <t>コウイキカ</t>
    </rPh>
    <rPh sb="3" eb="4">
      <t>トウ</t>
    </rPh>
    <phoneticPr fontId="1"/>
  </si>
  <si>
    <t>民間活用</t>
    <rPh sb="0" eb="2">
      <t>ミンカン</t>
    </rPh>
    <rPh sb="2" eb="4">
      <t>カツヨウ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</si>
  <si>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</si>
  <si>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</si>
  <si>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</si>
  <si>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>PPP/PFI方式
の活用</t>
    <rPh sb="7" eb="9">
      <t>ホウシキ</t>
    </rPh>
    <rPh sb="11" eb="13">
      <t>カツヨウ</t>
    </rPh>
    <phoneticPr fontId="1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</si>
  <si>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"/>
  </si>
  <si>
    <t>取組事項</t>
    <rPh sb="0" eb="2">
      <t>トリクミ</t>
    </rPh>
    <rPh sb="2" eb="4">
      <t>ジコウ</t>
    </rPh>
    <phoneticPr fontId="1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</si>
  <si>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1"/>
  </si>
  <si>
    <t>（全部と一部の別）</t>
    <rPh sb="1" eb="3">
      <t>ゼンブ</t>
    </rPh>
    <rPh sb="4" eb="6">
      <t>イチブ</t>
    </rPh>
    <rPh sb="7" eb="8">
      <t>ベツ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</si>
  <si>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</si>
  <si>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</si>
  <si>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全部廃止</t>
    <rPh sb="0" eb="2">
      <t>ゼンブ</t>
    </rPh>
    <rPh sb="2" eb="4">
      <t>ハイシ</t>
    </rPh>
    <phoneticPr fontId="1"/>
  </si>
  <si>
    <t>一部廃止</t>
    <rPh sb="0" eb="2">
      <t>イチブ</t>
    </rPh>
    <rPh sb="2" eb="4">
      <t>ハイシ</t>
    </rPh>
    <phoneticPr fontId="1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</si>
  <si>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</si>
  <si>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②</t>
    </r>
    <r>
      <rPr>
        <b/>
        <sz val="10"/>
        <color theme="1"/>
        <rFont val="游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</si>
  <si>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</si>
  <si>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</si>
  <si>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</si>
  <si>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実施予定</t>
    <rPh sb="0" eb="2">
      <t>ジッシ</t>
    </rPh>
    <rPh sb="2" eb="4">
      <t>ヨテイ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</si>
  <si>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③</t>
    </r>
    <r>
      <rPr>
        <b/>
        <sz val="10"/>
        <color theme="1"/>
        <rFont val="游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1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</si>
  <si>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1"/>
  </si>
  <si>
    <t>⑤広域化による廃止</t>
    <rPh sb="1" eb="4">
      <t>コウイキカ</t>
    </rPh>
    <rPh sb="7" eb="9">
      <t>ハイシ</t>
    </rPh>
    <phoneticPr fontId="1"/>
  </si>
  <si>
    <t>⑥その他</t>
    <rPh sb="3" eb="4">
      <t>タ</t>
    </rPh>
    <phoneticPr fontId="1"/>
  </si>
  <si>
    <t>（取組の概要）</t>
    <rPh sb="1" eb="2">
      <t>ト</t>
    </rPh>
    <rPh sb="2" eb="3">
      <t>ク</t>
    </rPh>
    <rPh sb="4" eb="6">
      <t>ガイヨウ</t>
    </rPh>
    <phoneticPr fontId="1"/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</si>
  <si>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</si>
  <si>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</si>
  <si>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民営化・民間譲渡</t>
    <rPh sb="0" eb="3">
      <t>ミンエイカ</t>
    </rPh>
    <rPh sb="4" eb="6">
      <t>ミンカン</t>
    </rPh>
    <rPh sb="6" eb="8">
      <t>ジョウト</t>
    </rPh>
    <phoneticPr fontId="1"/>
  </si>
  <si>
    <t>（取組の概要及び効果）</t>
    <rPh sb="1" eb="2">
      <t>ト</t>
    </rPh>
    <rPh sb="2" eb="3">
      <t>ク</t>
    </rPh>
    <rPh sb="4" eb="6">
      <t>ガイヨウ</t>
    </rPh>
    <phoneticPr fontId="1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</si>
  <si>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1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</si>
  <si>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1"/>
  </si>
  <si>
    <t>（水道事業）広域化等</t>
    <rPh sb="1" eb="3">
      <t>スイドウ</t>
    </rPh>
    <rPh sb="3" eb="5">
      <t>ジギョウ</t>
    </rPh>
    <phoneticPr fontId="1"/>
  </si>
  <si>
    <t>（実施類型）</t>
    <rPh sb="1" eb="3">
      <t>ジッシ</t>
    </rPh>
    <rPh sb="3" eb="5">
      <t>ルイケイ</t>
    </rPh>
    <phoneticPr fontId="1"/>
  </si>
  <si>
    <t>経営統合</t>
    <rPh sb="0" eb="2">
      <t>ケイエイ</t>
    </rPh>
    <rPh sb="2" eb="4">
      <t>トウゴウ</t>
    </rPh>
    <phoneticPr fontId="1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</si>
  <si>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1"/>
  </si>
  <si>
    <t>施設管理の
共同化</t>
    <rPh sb="0" eb="2">
      <t>シセツ</t>
    </rPh>
    <rPh sb="2" eb="4">
      <t>カンリ</t>
    </rPh>
    <rPh sb="6" eb="9">
      <t>キョウドウカ</t>
    </rPh>
    <phoneticPr fontId="1"/>
  </si>
  <si>
    <t>管理の一体化</t>
    <rPh sb="0" eb="2">
      <t>カンリ</t>
    </rPh>
    <rPh sb="3" eb="6">
      <t>イッタイカ</t>
    </rPh>
    <phoneticPr fontId="1"/>
  </si>
  <si>
    <t>（簡易水道事業）広域化等</t>
    <rPh sb="1" eb="3">
      <t>カンイ</t>
    </rPh>
    <rPh sb="3" eb="5">
      <t>スイドウ</t>
    </rPh>
    <rPh sb="5" eb="7">
      <t>ジギョウ</t>
    </rPh>
    <phoneticPr fontId="1"/>
  </si>
  <si>
    <t>簡易水道事業統合(市町村内)</t>
    <rPh sb="0" eb="2">
      <t>カンイ</t>
    </rPh>
    <rPh sb="2" eb="4">
      <t>スイドウ</t>
    </rPh>
    <rPh sb="4" eb="6">
      <t>ジギョウ</t>
    </rPh>
    <rPh sb="6" eb="8">
      <t>トウゴウ</t>
    </rPh>
    <rPh sb="9" eb="12">
      <t>シチョウソン</t>
    </rPh>
    <rPh sb="12" eb="13">
      <t>ナイ</t>
    </rPh>
    <phoneticPr fontId="1"/>
  </si>
  <si>
    <t>簡易水道事業統合
（市町村を越える統合）</t>
    <rPh sb="0" eb="2">
      <t>カンイ</t>
    </rPh>
    <rPh sb="2" eb="4">
      <t>スイドウ</t>
    </rPh>
    <rPh sb="4" eb="6">
      <t>ジギョウ</t>
    </rPh>
    <rPh sb="6" eb="8">
      <t>トウゴウ</t>
    </rPh>
    <rPh sb="10" eb="13">
      <t>シチョウソン</t>
    </rPh>
    <rPh sb="14" eb="15">
      <t>コ</t>
    </rPh>
    <rPh sb="17" eb="19">
      <t>トウゴウ</t>
    </rPh>
    <phoneticPr fontId="1"/>
  </si>
  <si>
    <t>簡易水道事業統合以外</t>
    <rPh sb="0" eb="2">
      <t>カンイ</t>
    </rPh>
    <rPh sb="2" eb="4">
      <t>スイドウ</t>
    </rPh>
    <rPh sb="4" eb="6">
      <t>ジギョウ</t>
    </rPh>
    <rPh sb="6" eb="8">
      <t>トウゴウ</t>
    </rPh>
    <rPh sb="8" eb="10">
      <t>イガイ</t>
    </rPh>
    <phoneticPr fontId="1"/>
  </si>
  <si>
    <t>施設の共同
設置・利用</t>
    <rPh sb="0" eb="2">
      <t>シセツ</t>
    </rPh>
    <rPh sb="3" eb="5">
      <t>キョウドウ</t>
    </rPh>
    <rPh sb="6" eb="8">
      <t>セッチ</t>
    </rPh>
    <rPh sb="9" eb="11">
      <t>リヨウ</t>
    </rPh>
    <phoneticPr fontId="1"/>
  </si>
  <si>
    <t>施設管理の
共同化</t>
    <rPh sb="0" eb="2">
      <t>シセツ</t>
    </rPh>
    <rPh sb="2" eb="4">
      <t>カンリ</t>
    </rPh>
    <rPh sb="6" eb="8">
      <t>キョウドウ</t>
    </rPh>
    <rPh sb="8" eb="9">
      <t>カ</t>
    </rPh>
    <phoneticPr fontId="1"/>
  </si>
  <si>
    <t>管理の一体化</t>
    <rPh sb="0" eb="2">
      <t>カンリ</t>
    </rPh>
    <rPh sb="3" eb="5">
      <t>イッタイ</t>
    </rPh>
    <rPh sb="5" eb="6">
      <t>カ</t>
    </rPh>
    <phoneticPr fontId="1"/>
  </si>
  <si>
    <t>（下水道事業）広域化等</t>
    <rPh sb="1" eb="2">
      <t>シタ</t>
    </rPh>
    <rPh sb="2" eb="4">
      <t>スイドウ</t>
    </rPh>
    <rPh sb="4" eb="6">
      <t>ジギョウ</t>
    </rPh>
    <phoneticPr fontId="1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</si>
  <si>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1"/>
  </si>
  <si>
    <t>処理場廃止あり</t>
    <rPh sb="0" eb="3">
      <t>ショリジョウ</t>
    </rPh>
    <rPh sb="3" eb="5">
      <t>ハイシ</t>
    </rPh>
    <phoneticPr fontId="1"/>
  </si>
  <si>
    <t>処理場廃止なし</t>
    <rPh sb="0" eb="3">
      <t>ショリジョウ</t>
    </rPh>
    <rPh sb="3" eb="5">
      <t>ハイシ</t>
    </rPh>
    <phoneticPr fontId="1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</si>
  <si>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1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</si>
  <si>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1"/>
  </si>
  <si>
    <t>農集排水･公共下水との統合</t>
    <rPh sb="0" eb="2">
      <t>ノウシュウ</t>
    </rPh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1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</si>
  <si>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1"/>
  </si>
  <si>
    <t>その他</t>
    <rPh sb="2" eb="3">
      <t>ホカ</t>
    </rPh>
    <phoneticPr fontId="1"/>
  </si>
  <si>
    <t>汚泥処理の
共同化</t>
    <rPh sb="0" eb="2">
      <t>オデイ</t>
    </rPh>
    <rPh sb="2" eb="4">
      <t>ショリ</t>
    </rPh>
    <rPh sb="6" eb="9">
      <t>キョウドウカ</t>
    </rPh>
    <phoneticPr fontId="1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</si>
  <si>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1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</si>
  <si>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1"/>
  </si>
  <si>
    <t>（水道・簡易水道・下水道事業以外）広域化等</t>
    <rPh sb="0" eb="1">
      <t>スイドウ</t>
    </rPh>
    <rPh sb="1" eb="3">
      <t>スイドウ</t>
    </rPh>
    <rPh sb="4" eb="6">
      <t>カンイ</t>
    </rPh>
    <rPh sb="6" eb="8">
      <t>スイドウ</t>
    </rPh>
    <rPh sb="9" eb="12">
      <t>ゲスイドウ</t>
    </rPh>
    <rPh sb="12" eb="14">
      <t>ジギョウ</t>
    </rPh>
    <rPh sb="14" eb="16">
      <t>イガイ</t>
    </rPh>
    <rPh sb="17" eb="20">
      <t>コウイキカ</t>
    </rPh>
    <rPh sb="20" eb="21">
      <t>トウ</t>
    </rPh>
    <phoneticPr fontId="1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</si>
  <si>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1"/>
  </si>
  <si>
    <t>（方式）</t>
    <rPh sb="1" eb="3">
      <t>ホウシキ</t>
    </rPh>
    <phoneticPr fontId="1"/>
  </si>
  <si>
    <t>代行制</t>
    <rPh sb="0" eb="3">
      <t>ダイコウセイ</t>
    </rPh>
    <phoneticPr fontId="1"/>
  </si>
  <si>
    <t>利用料金制</t>
    <rPh sb="0" eb="2">
      <t>リヨウ</t>
    </rPh>
    <rPh sb="2" eb="5">
      <t>リョウキンセイ</t>
    </rPh>
    <phoneticPr fontId="1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</si>
  <si>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1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</si>
  <si>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1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</si>
  <si>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1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</si>
  <si>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1"/>
  </si>
  <si>
    <t>BTO方式</t>
    <rPh sb="3" eb="5">
      <t>ホウシキ</t>
    </rPh>
    <phoneticPr fontId="1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</si>
  <si>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1"/>
  </si>
  <si>
    <t>BOT方式</t>
    <rPh sb="3" eb="5">
      <t>ホウシキ</t>
    </rPh>
    <phoneticPr fontId="1"/>
  </si>
  <si>
    <t>BOO方式</t>
    <rPh sb="3" eb="5">
      <t>ホウシキ</t>
    </rPh>
    <phoneticPr fontId="1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</si>
  <si>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1"/>
  </si>
  <si>
    <t>DB方式</t>
    <rPh sb="2" eb="4">
      <t>ホウシキ</t>
    </rPh>
    <phoneticPr fontId="1"/>
  </si>
  <si>
    <t>DBO方式</t>
    <rPh sb="3" eb="5">
      <t>ホウシキ</t>
    </rPh>
    <phoneticPr fontId="1"/>
  </si>
  <si>
    <t>その他</t>
    <rPh sb="2" eb="3">
      <t>タ</t>
    </rPh>
    <phoneticPr fontId="1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</si>
  <si>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1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</si>
  <si>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1"/>
  </si>
  <si>
    <t>公務員型</t>
    <rPh sb="0" eb="3">
      <t>コウムイン</t>
    </rPh>
    <rPh sb="3" eb="4">
      <t>ガタ</t>
    </rPh>
    <phoneticPr fontId="1"/>
  </si>
  <si>
    <t>非公務員型</t>
    <rPh sb="0" eb="1">
      <t>ヒ</t>
    </rPh>
    <rPh sb="1" eb="4">
      <t>コウムイン</t>
    </rPh>
    <rPh sb="4" eb="5">
      <t>ガタ</t>
    </rPh>
    <phoneticPr fontId="1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</si>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</sst>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8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.5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2" fillId="2" borderId="2" xfId="0" applyFont="1" applyFill="1" applyBorder="1" applyAlignment="1"/>
    <xf numFmtId="0" fontId="12" fillId="2" borderId="3" xfId="0" applyFont="1" applyFill="1" applyBorder="1" applyAlignment="1"/>
    <xf numFmtId="0" fontId="12" fillId="2" borderId="4" xfId="0" applyFont="1" applyFill="1" applyBorder="1" applyAlignment="1"/>
    <xf numFmtId="0" fontId="12" fillId="0" borderId="0" xfId="0" applyFont="1" applyAlignment="1"/>
    <xf numFmtId="0" fontId="12" fillId="2" borderId="5" xfId="0" applyFont="1" applyFill="1" applyBorder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2" borderId="0" xfId="0" applyFont="1" applyFill="1" applyAlignment="1"/>
    <xf numFmtId="0" fontId="12" fillId="2" borderId="6" xfId="0" applyFont="1" applyFill="1" applyBorder="1" applyAlignme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 applyAlignment="1"/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6" fillId="2" borderId="0" xfId="0" applyFont="1" applyFill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2" borderId="7" xfId="0" applyFont="1" applyFill="1" applyBorder="1" applyAlignment="1"/>
    <xf numFmtId="0" fontId="15" fillId="2" borderId="8" xfId="0" applyFont="1" applyFill="1" applyBorder="1" applyAlignment="1"/>
    <xf numFmtId="0" fontId="12" fillId="2" borderId="8" xfId="0" applyFont="1" applyFill="1" applyBorder="1" applyAlignment="1"/>
    <xf numFmtId="0" fontId="12" fillId="2" borderId="9" xfId="0" applyFont="1" applyFill="1" applyBorder="1" applyAlignment="1"/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6" fillId="2" borderId="2" xfId="0" applyFont="1" applyFill="1" applyBorder="1">
      <alignment vertical="center"/>
    </xf>
    <xf numFmtId="0" fontId="16" fillId="2" borderId="3" xfId="0" applyFont="1" applyFill="1" applyBorder="1">
      <alignment vertical="center"/>
    </xf>
    <xf numFmtId="0" fontId="15" fillId="2" borderId="10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shrinkToFit="1"/>
    </xf>
    <xf numFmtId="0" fontId="16" fillId="2" borderId="4" xfId="0" applyFont="1" applyFill="1" applyBorder="1">
      <alignment vertical="center"/>
    </xf>
    <xf numFmtId="0" fontId="18" fillId="0" borderId="0" xfId="0" applyFont="1">
      <alignment vertical="center"/>
    </xf>
    <xf numFmtId="0" fontId="16" fillId="2" borderId="5" xfId="0" applyFont="1" applyFill="1" applyBorder="1">
      <alignment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9" fillId="2" borderId="0" xfId="0" applyFont="1" applyFill="1" applyAlignment="1"/>
    <xf numFmtId="0" fontId="3" fillId="2" borderId="0" xfId="0" applyFont="1" applyFill="1" applyAlignment="1">
      <alignment horizontal="left" vertical="center" wrapText="1"/>
    </xf>
    <xf numFmtId="0" fontId="16" fillId="2" borderId="6" xfId="0" applyFont="1" applyFill="1" applyBorder="1">
      <alignment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9" fillId="2" borderId="0" xfId="0" applyFont="1" applyFill="1">
      <alignment vertical="center"/>
    </xf>
    <xf numFmtId="0" fontId="15" fillId="2" borderId="0" xfId="0" applyFont="1" applyFill="1" applyAlignment="1">
      <alignment shrinkToFit="1"/>
    </xf>
    <xf numFmtId="0" fontId="3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wrapText="1"/>
    </xf>
    <xf numFmtId="0" fontId="20" fillId="2" borderId="0" xfId="0" applyFont="1" applyFill="1">
      <alignment vertical="center"/>
    </xf>
    <xf numFmtId="0" fontId="19" fillId="2" borderId="0" xfId="0" applyFont="1" applyFill="1" applyAlignment="1">
      <alignment shrinkToFit="1"/>
    </xf>
    <xf numFmtId="0" fontId="1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vertical="center" wrapText="1"/>
    </xf>
    <xf numFmtId="0" fontId="19" fillId="2" borderId="8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0" fillId="2" borderId="0" xfId="0" applyFont="1" applyFill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2" fillId="2" borderId="0" xfId="0" applyFont="1" applyFill="1" applyAlignment="1">
      <alignment vertical="center" wrapText="1"/>
    </xf>
    <xf numFmtId="0" fontId="23" fillId="0" borderId="1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12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12" xfId="0" applyFont="1" applyBorder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top" wrapText="1"/>
    </xf>
    <xf numFmtId="0" fontId="25" fillId="0" borderId="10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6" fillId="2" borderId="0" xfId="0" applyFont="1" applyFill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22" fillId="2" borderId="0" xfId="0" applyFont="1" applyFill="1">
      <alignment vertical="center"/>
    </xf>
    <xf numFmtId="0" fontId="16" fillId="2" borderId="7" xfId="0" applyFont="1" applyFill="1" applyBorder="1">
      <alignment vertical="center"/>
    </xf>
    <xf numFmtId="0" fontId="16" fillId="2" borderId="8" xfId="0" applyFont="1" applyFill="1" applyBorder="1">
      <alignment vertical="center"/>
    </xf>
    <xf numFmtId="0" fontId="16" fillId="2" borderId="9" xfId="0" applyFont="1" applyFill="1" applyBorder="1">
      <alignment vertical="center"/>
    </xf>
    <xf numFmtId="0" fontId="19" fillId="2" borderId="8" xfId="0" applyFont="1" applyFill="1" applyBorder="1" applyAlignment="1"/>
    <xf numFmtId="0" fontId="23" fillId="0" borderId="1" xfId="0" applyFont="1" applyBorder="1" applyAlignment="1">
      <alignment horizontal="center" vertical="center" wrapText="1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2" borderId="6" xfId="0" applyFont="1" applyFill="1" applyBorder="1">
      <alignment vertical="center"/>
    </xf>
    <xf numFmtId="0" fontId="13" fillId="2" borderId="8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15" fillId="2" borderId="0" xfId="0" applyFont="1" applyFill="1" applyAlignment="1">
      <alignment horizontal="left" vertical="center" wrapText="1"/>
    </xf>
    <xf numFmtId="0" fontId="15" fillId="2" borderId="8" xfId="0" applyFont="1" applyFill="1" applyBorder="1" applyAlignment="1">
      <alignment horizontal="left" wrapText="1"/>
    </xf>
    <xf numFmtId="0" fontId="23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0" fillId="2" borderId="2" xfId="0" applyFill="1" applyBorder="1">
      <alignment vertical="center"/>
    </xf>
    <xf numFmtId="0" fontId="11" fillId="2" borderId="3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0" fillId="2" borderId="6" xfId="0" applyFill="1" applyBorder="1">
      <alignment vertical="center"/>
    </xf>
    <xf numFmtId="0" fontId="6" fillId="4" borderId="5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</cellXfs>
  <cellStyles count="1">
    <cellStyle name="標準" xfId="0" builtinId="0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externalLink" Target="externalLinks/externalLink4.xml" />
  <Relationship Id="rId3" Type="http://schemas.openxmlformats.org/officeDocument/2006/relationships/worksheet" Target="worksheets/sheet3.xml" />
  <Relationship Id="rId7" Type="http://schemas.openxmlformats.org/officeDocument/2006/relationships/externalLink" Target="externalLinks/externalLink3.xml" />
  <Relationship Id="rId12" Type="http://schemas.openxmlformats.org/officeDocument/2006/relationships/calcChain" Target="calcChain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externalLink" Target="externalLinks/externalLink2.xml" />
  <Relationship Id="rId11" Type="http://schemas.openxmlformats.org/officeDocument/2006/relationships/sharedStrings" Target="sharedStrings.xml" />
  <Relationship Id="rId5" Type="http://schemas.openxmlformats.org/officeDocument/2006/relationships/externalLink" Target="externalLinks/externalLink1.xml" />
  <Relationship Id="rId10" Type="http://schemas.openxmlformats.org/officeDocument/2006/relationships/styles" Target="styles.xml" />
  <Relationship Id="rId4" Type="http://schemas.openxmlformats.org/officeDocument/2006/relationships/worksheet" Target="worksheets/sheet4.xml" />
  <Relationship Id="rId9" Type="http://schemas.openxmlformats.org/officeDocument/2006/relationships/theme" Target="theme/theme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23AD12F-5D7B-4109-AC2F-A80A724B9B45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9C1959CA-ABF8-4592-9A8A-09CEC3FE061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4C0B2B28-4090-45D7-8978-A81D10968326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90E08F26-0141-4ECE-8E3E-32C639887902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18DDE619-863F-42D8-85C4-7712B80F6D60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9E2C2CCD-F089-4F65-93DA-6A10FAC7ACDE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899101ED-A3BE-4BDA-88B0-75467877B8A6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F7B56B78-496E-4AE1-A4A4-F1B1C7BF140E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83523BE1-6968-4AA1-B9D5-4C57A5CE9A41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9DA90984-53B9-43E8-B0F3-78BBC9C0B184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931F4263-25FF-4889-A33D-4F6C93761524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8D6DCF6A-1EA0-402B-BBBA-CD21EB90B8D3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007AC6E9-8CA1-41CF-8D18-87DC0B4F1FA1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F61E9017-76D3-4FB0-914D-E08B1C03665D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CEB17481-40DA-43D4-8087-EFA4427ECAF6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9D48B66F-D156-4DEB-BFE7-BB692995011E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BD4A76D5-9598-4E48-A95A-198A45387AED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57CF9D68-B115-41DC-9AF6-DB739A6AD682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98178427-8721-46A2-9B85-2181AABAFC85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FB53FF20-E332-40B7-B7FC-3E84C624467A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D77FA799-23D9-4077-BCE2-D14BB6CCF40C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00B494C1-7B11-4572-BCE9-24CB0F77DFDA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F718F1E0-A2DE-48BF-A4A8-F469CCBDB006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06D97841-ED3C-45B2-B3C9-2B5B42915B33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3A6E2D6B-5225-444B-865C-A43AFCB4BF4A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4B4CFC2-C255-4FA8-AE53-1260968849F5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91BCB52-FE8E-4836-BD36-16C7243615D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4245DC31-5698-4DCA-9708-6B8F0AD3163A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DCD8975B-6AE9-4C6E-8527-2F6613753E75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C2E011C-BE14-4392-8E3A-6C8ED75DEB2B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10FF8F8C-A555-4C3B-8CC8-DB05F5DAFCEA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273E9439-DC65-4FB1-A0E1-0CD98928679B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DA039E64-3D24-4A06-81CD-F9B817D0E353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6A485021-C4CD-430B-8C44-C7209B75E18B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C4BF06E4-32BD-45A4-B482-8B124ACEFA5C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F85658AF-9798-4C52-908C-53FC16E1C617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BD92C28E-81F9-4A93-B191-10CE20150C23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BE62BD35-5D76-45F2-AA54-71BC14C001AA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565323DD-2BEB-4217-9347-F0D2408A9A9A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34A08E97-4706-4F7B-AED0-079CA628F4F5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EC0FC9F9-5608-4E08-82F8-4184BD05B6FF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5C6B4C90-AB66-479E-8BFB-9C8D56C1D207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5587FF08-419B-4F43-AE4C-658B2A190525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312EC04E-CBC4-42C8-8A7F-5F36299B6CBF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E8248266-88E9-48AD-A446-77330BC1742B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C7621A85-1210-47C0-ACF2-F83E1DD30A91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484BD362-E391-42C2-8134-AECCC2DF5D46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7E44B30D-D1AF-4F68-A4BF-CF668A6182BE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A45F0AEE-96D5-49B1-B503-72F5CE4E4D11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89576904-1D2E-4E80-88F9-7F91926BDBB5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0563F23-50ED-4891-83F2-39795577865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BB46A5E-A838-4216-A1AF-7B509F8EBBBD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3A8F69C5-81B3-43B0-9C80-07A8264CCEC3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59ED69BE-1775-4DBA-BF85-0902A4FFBC08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1D80700E-0ED5-46CB-AA96-62D656C54474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CE8E5D3E-210E-4339-9DD5-A7EF209788E5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02CFC3CC-7773-4AA1-B74A-FB99866C918A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93FC1958-CF2D-4BDB-AF7C-A88D52D77B90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DE2D48BB-F094-497B-BF4F-53E440DD2839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7D3BAD3F-5339-447E-8A7B-386FBEF3557A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6AEFE8B8-7814-4FB4-A520-D895D3E455CE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CD299A7D-CC28-4D29-B5FE-9ECD2E9769FC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79549626-7517-4D46-8F6C-4CCC686D15E5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4F4D86FC-E62F-457D-B4FE-4F599C4E6336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FDD86B8F-ABD1-45A3-9C23-F3BEC40C9A32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B7BE8822-78AC-46FD-A775-43B53D3BCA30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87FF8001-BC22-4ED9-A3AF-22FF3DABAB12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9242BDD-F07D-4837-AFB5-D80615658341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C98E9C04-7E84-4D8E-8C92-BC951AC09C2B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7E2632A8-C49D-44F4-8CB6-3C0D4A0E1172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28D02A39-1440-49D3-8B69-C18650BF309A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CF2D61EC-0AC8-40BD-B809-84A2A3257C21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A77529E1-A21C-453D-91C0-139202DF7EB8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52BA6A4F-5B5C-4170-877C-8161FADBB86D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6F719993-BCCB-4530-977D-2AE18A2EF2E3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B9BD87F-454F-467A-BD7F-3F66F965DE2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4673F64-6920-4A7B-9598-64F54ED477B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8FF1E8AB-528A-4B64-8656-65E57BF80737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181E9A98-7601-4714-B64B-C8290C697BB6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49FF7B00-0F9F-4571-971C-B6AC9BA23193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FAD957FC-F21D-4B74-A724-611F17045AB3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4FEB7521-132D-456B-80A2-F3C02121B545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D3A05AB7-D20D-45EC-8A77-54E91A397B59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3CFD4569-4A85-45CA-A69F-934CB3378244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9DCE899E-FE60-44D5-9522-0839AC4C4B96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4695B96D-1A46-4D87-8F2C-F08D198D2093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2D73CADD-EFE4-4F9F-9ACD-F0CC4D9B46FA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D1186477-8253-41CB-BA28-91B7FB6C2F83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39CFE15E-E479-45CC-8603-857124EE880B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B47ECE1E-F874-4CC6-888A-48F9EE1DCCD8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0D52AD81-617A-44A7-BEE6-1163E3175D30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5A77E881-3B83-4C6D-9FD2-902342119F29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C0E77FF2-D8EE-41C0-8C8F-2820BA616F86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601C3091-7F67-46F8-B0F0-F719A16C2848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D627A5DB-ACD1-4D20-912A-E2DD6FFE4609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5705FFE8-3329-4CB8-A023-9A90F4FA1B9F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1E55A2AB-EF61-4D4F-AF52-9B3E7022DB91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6CD91C4A-5E49-4B7A-93C9-BA6ACC57BA56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E0C1A2BC-1059-4A2C-9F43-740D49098FD4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D74335CA-E502-4EE3-AC71-9F9F67591FCE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五城目町</v>
          </cell>
        </row>
        <row r="17">
          <cell r="F17" t="str">
            <v>水道事業</v>
          </cell>
          <cell r="W17" t="str">
            <v>―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 xml:space="preserve"> </v>
          </cell>
          <cell r="AA47" t="str">
            <v xml:space="preserve"> </v>
          </cell>
          <cell r="AD47" t="str">
            <v>●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392">
          <cell r="B392" t="str">
            <v>浄水施設の運転業務。</v>
          </cell>
        </row>
        <row r="398">
          <cell r="B398" t="str">
            <v>上記業務の委託範囲及び費用。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五城目町</v>
          </cell>
        </row>
        <row r="17">
          <cell r="F17" t="str">
            <v>簡易水道事業</v>
          </cell>
          <cell r="W17" t="str">
            <v>―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>●</v>
          </cell>
          <cell r="X43" t="str">
            <v>●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59">
          <cell r="B59" t="str">
            <v>水道事業に統合したことによる事業廃止により、職員人件費の圧縮が図られた。</v>
          </cell>
        </row>
        <row r="65">
          <cell r="G65" t="str">
            <v>●</v>
          </cell>
          <cell r="S65" t="str">
            <v>平成</v>
          </cell>
          <cell r="V65">
            <v>29</v>
          </cell>
        </row>
        <row r="66">
          <cell r="G66" t="str">
            <v xml:space="preserve"> </v>
          </cell>
          <cell r="V66">
            <v>3</v>
          </cell>
        </row>
        <row r="67">
          <cell r="V67">
            <v>31</v>
          </cell>
        </row>
        <row r="71">
          <cell r="O71" t="str">
            <v xml:space="preserve"> </v>
          </cell>
          <cell r="AG71" t="str">
            <v>●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>●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>●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2">
          <cell r="B212" t="str">
            <v>平成</v>
          </cell>
          <cell r="E212">
            <v>29</v>
          </cell>
        </row>
        <row r="213">
          <cell r="E213">
            <v>4</v>
          </cell>
        </row>
        <row r="214">
          <cell r="E214">
            <v>1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五城目町</v>
          </cell>
        </row>
        <row r="17">
          <cell r="F17" t="str">
            <v>下水道事業</v>
          </cell>
          <cell r="W17" t="str">
            <v>公共下水道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>●</v>
          </cell>
          <cell r="X45" t="str">
            <v xml:space="preserve"> </v>
          </cell>
          <cell r="AA45" t="str">
            <v xml:space="preserve"> </v>
          </cell>
          <cell r="AD45" t="str">
            <v>●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 xml:space="preserve"> </v>
          </cell>
          <cell r="AA47" t="str">
            <v xml:space="preserve"> </v>
          </cell>
          <cell r="AD47" t="str">
            <v>●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289">
          <cell r="B289" t="str">
            <v>流域下水道（臨海処理区）の構成市町村による維持管理業務。</v>
          </cell>
        </row>
        <row r="295">
          <cell r="B295" t="str">
            <v>構成市町村の参加意向。業務の範囲。スケールメリットの検討。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392">
          <cell r="B392" t="str">
            <v>管路施設維持管理業務。</v>
          </cell>
        </row>
        <row r="398">
          <cell r="B398" t="str">
            <v>流域下水道（臨海処理区）の構成市町村との広域による維持管理業務の委託を検討。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五城目町</v>
          </cell>
        </row>
        <row r="17">
          <cell r="F17" t="str">
            <v>下水道事業</v>
          </cell>
          <cell r="W17" t="str">
            <v>特定環境保全公共下水道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>●</v>
          </cell>
          <cell r="X45" t="str">
            <v xml:space="preserve"> </v>
          </cell>
          <cell r="AA45" t="str">
            <v xml:space="preserve"> </v>
          </cell>
          <cell r="AD45" t="str">
            <v>●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 xml:space="preserve"> </v>
          </cell>
          <cell r="AA47" t="str">
            <v xml:space="preserve"> </v>
          </cell>
          <cell r="AD47" t="str">
            <v>●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289">
          <cell r="B289" t="str">
            <v>流域下水道（臨海処理区）の構成市町村による維持管理業務。</v>
          </cell>
        </row>
        <row r="295">
          <cell r="B295" t="str">
            <v>構成市町村の参加意向。業務の範囲。スケールメリットの検討。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392">
          <cell r="B392" t="str">
            <v>管路施設維持管理業務。</v>
          </cell>
        </row>
        <row r="398">
          <cell r="B398" t="str">
            <v>流域下水道（臨海処理区）の構成市町村との広域による維持管理業務の委託を検討。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BB3DB-1DA1-454C-9ED5-D8AFDB60643D}">
  <sheetPr>
    <pageSetUpPr fitToPage="1"/>
  </sheetPr>
  <dimension ref="A1:CN315"/>
  <sheetViews>
    <sheetView showZeros="0" tabSelected="1" view="pageBreakPreview" zoomScale="60" zoomScaleNormal="55" workbookViewId="0">
      <selection activeCell="N51" sqref="N51:Q54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IF(COUNTIF([1]回答表!K15,"*")&gt;0,[1]回答表!K15,"")</f>
        <v>五城目町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IF(COUNTIF([1]回答表!F17,"*")&gt;0,[1]回答表!F17,"")</f>
        <v>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IF(COUNTIF([1]回答表!W17,"*")&gt;0,[1]回答表!W17,"")</f>
        <v>―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IF(COUNTIF([1]回答表!F19,"*")&gt;0,[1]回答表!F19,"")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IF([1]回答表!R43="●","●","")</f>
        <v/>
      </c>
      <c r="E24" s="80"/>
      <c r="F24" s="80"/>
      <c r="G24" s="80"/>
      <c r="H24" s="80"/>
      <c r="I24" s="80"/>
      <c r="J24" s="81"/>
      <c r="K24" s="79" t="str">
        <f>IF([1]回答表!R44="●","●","")</f>
        <v/>
      </c>
      <c r="L24" s="80"/>
      <c r="M24" s="80"/>
      <c r="N24" s="80"/>
      <c r="O24" s="80"/>
      <c r="P24" s="80"/>
      <c r="Q24" s="81"/>
      <c r="R24" s="79" t="str">
        <f>IF([1]回答表!R45="●","●","")</f>
        <v/>
      </c>
      <c r="S24" s="80"/>
      <c r="T24" s="80"/>
      <c r="U24" s="80"/>
      <c r="V24" s="80"/>
      <c r="W24" s="80"/>
      <c r="X24" s="81"/>
      <c r="Y24" s="79" t="str">
        <f>IF([1]回答表!R46="●","●","")</f>
        <v/>
      </c>
      <c r="Z24" s="80"/>
      <c r="AA24" s="80"/>
      <c r="AB24" s="80"/>
      <c r="AC24" s="80"/>
      <c r="AD24" s="80"/>
      <c r="AE24" s="81"/>
      <c r="AF24" s="79" t="str">
        <f>IF([1]回答表!R47="●","●","")</f>
        <v>●</v>
      </c>
      <c r="AG24" s="80"/>
      <c r="AH24" s="80"/>
      <c r="AI24" s="80"/>
      <c r="AJ24" s="80"/>
      <c r="AK24" s="80"/>
      <c r="AL24" s="81"/>
      <c r="AM24" s="79" t="str">
        <f>IF([1]回答表!R48="●","●","")</f>
        <v/>
      </c>
      <c r="AN24" s="80"/>
      <c r="AO24" s="80"/>
      <c r="AP24" s="80"/>
      <c r="AQ24" s="80"/>
      <c r="AR24" s="80"/>
      <c r="AS24" s="81"/>
      <c r="AT24" s="79" t="str">
        <f>IF([1]回答表!R49="●","●","")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IF([1]回答表!R50="●","●","")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IF([1]回答表!X43="●","●","")</f>
        <v/>
      </c>
      <c r="O36" s="131"/>
      <c r="P36" s="131"/>
      <c r="Q36" s="132"/>
      <c r="R36" s="119"/>
      <c r="S36" s="119"/>
      <c r="T36" s="119"/>
      <c r="U36" s="133" t="str">
        <f>IF([1]回答表!X43="●",[1]回答表!B59,IF([1]回答表!AA43="●",[1]回答表!B79,""))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IF([1]回答表!X43="●",[1]回答表!S65,IF([1]回答表!AA43="●",[1]回答表!S85,""))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IF([1]回答表!X43="●",[1]回答表!G65,IF([1]回答表!AA43="●",[1]回答表!G85,""))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IF([1]回答表!X43="●",[1]回答表!G66,IF([1]回答表!AA43="●",[1]回答表!G86,""))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IF([1]回答表!X43="●",[1]回答表!V65,IF([1]回答表!AA43="●",[1]回答表!V85,""))</f>
        <v/>
      </c>
      <c r="BG39" s="16"/>
      <c r="BH39" s="16"/>
      <c r="BI39" s="17"/>
      <c r="BJ39" s="150" t="str">
        <f>IF([1]回答表!X43="●",[1]回答表!V66,IF([1]回答表!AA43="●",[1]回答表!V86,""))</f>
        <v/>
      </c>
      <c r="BK39" s="16"/>
      <c r="BL39" s="16"/>
      <c r="BM39" s="17"/>
      <c r="BN39" s="150" t="str">
        <f>IF([1]回答表!X43="●",[1]回答表!V67,IF([1]回答表!AA43="●",[1]回答表!V87,""))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IF([1]回答表!X43="●",[1]回答表!O71,IF([1]回答表!AA43="●",[1]回答表!O91,""))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IF([1]回答表!X43="●",[1]回答表!O72,IF([1]回答表!AA43="●",[1]回答表!O92,""))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IF([1]回答表!AA43="●","●","")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IF([1]回答表!X43="●",[1]回答表!O73,IF([1]回答表!AA43="●",[1]回答表!O93,""))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IF([1]回答表!X43="●",[1]回答表!O74,IF([1]回答表!AA43="●",[1]回答表!O94,""))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IF([1]回答表!X43="●",[1]回答表!AG71,IF([1]回答表!AA43="●",[1]回答表!AG91,""))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IF([1]回答表!X43="●",[1]回答表!AG72,IF([1]回答表!AA43="●",[1]回答表!AG92,""))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IF([1]回答表!AD43="●","●","")</f>
        <v/>
      </c>
      <c r="O51" s="131"/>
      <c r="P51" s="131"/>
      <c r="Q51" s="132"/>
      <c r="R51" s="119"/>
      <c r="S51" s="119"/>
      <c r="T51" s="119"/>
      <c r="U51" s="133" t="str">
        <f>IF([1]回答表!AD43="●",[1]回答表!B99,"")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IF([1]回答表!AD43="●",[1]回答表!B104,"")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IF([1]回答表!X44="●","●","")</f>
        <v/>
      </c>
      <c r="O62" s="131"/>
      <c r="P62" s="131"/>
      <c r="Q62" s="132"/>
      <c r="R62" s="119"/>
      <c r="S62" s="119"/>
      <c r="T62" s="119"/>
      <c r="U62" s="133" t="str">
        <f>IF([1]回答表!X44="●",[1]回答表!B115,IF([1]回答表!AA44="●",[1]回答表!B127,""))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IF([1]回答表!X44="●",[1]回答表!S121,IF([1]回答表!AA44="●",[1]回答表!S133,""))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IF([1]回答表!X44="●",[1]回答表!J121,IF([1]回答表!AA44="●",[1]回答表!J133,""))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IF([1]回答表!X44="●",[1]回答表!J122,IF([1]回答表!AA44="●",[1]回答表!J134,""))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IF([1]回答表!X44="●",[1]回答表!V121,IF([1]回答表!AA44="●",[1]回答表!V133,""))</f>
        <v/>
      </c>
      <c r="BG65" s="151"/>
      <c r="BH65" s="151"/>
      <c r="BI65" s="151"/>
      <c r="BJ65" s="150" t="str">
        <f>IF([1]回答表!X44="●",[1]回答表!V122,IF([1]回答表!AA44="●",[1]回答表!V134,""))</f>
        <v/>
      </c>
      <c r="BK65" s="151"/>
      <c r="BL65" s="151"/>
      <c r="BM65" s="151"/>
      <c r="BN65" s="150" t="str">
        <f>IF([1]回答表!X44="●",[1]回答表!V123,IF([1]回答表!AA44="●",[1]回答表!V135,""))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IF([1]回答表!AA44="●","●","")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IF([1]回答表!AD44="●","●","")</f>
        <v/>
      </c>
      <c r="O74" s="131"/>
      <c r="P74" s="131"/>
      <c r="Q74" s="132"/>
      <c r="R74" s="119"/>
      <c r="S74" s="119"/>
      <c r="T74" s="119"/>
      <c r="U74" s="133" t="str">
        <f>IF([1]回答表!AD44="●",[1]回答表!B140,"")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IF([1]回答表!AD44="●",[1]回答表!B146,"")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IF([1]回答表!F17="水道事業",IF([1]回答表!X45="●","●",""),"")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IF([1]回答表!F17="水道事業",IF([1]回答表!X45="●",[1]回答表!B158,IF([1]回答表!AA45="●",[1]回答表!B223,"")),"")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IF([1]回答表!F17="水道事業",IF([1]回答表!X45="●",[1]回答表!B212,IF([1]回答表!AA45="●",[1]回答表!B278,"")),"")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IF([1]回答表!F17="水道事業",IF([1]回答表!X45="●",[1]回答表!J166,IF([1]回答表!AA45="●",[1]回答表!J231,"")),"")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IF([1]回答表!F17="水道事業",IF([1]回答表!X45="●",[1]回答表!J173,IF([1]回答表!AA45="●",[1]回答表!J238,"")),"")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IF([1]回答表!F17="水道事業",IF([1]回答表!X45="●",[1]回答表!E212,IF([1]回答表!AA45="●",[1]回答表!E278,"")),"")</f>
        <v/>
      </c>
      <c r="BG89" s="151"/>
      <c r="BH89" s="151"/>
      <c r="BI89" s="151"/>
      <c r="BJ89" s="150" t="str">
        <f>IF([1]回答表!F17="水道事業",IF([1]回答表!X45="●",[1]回答表!E213,IF([1]回答表!AA45="●",[1]回答表!E279,"")),"")</f>
        <v/>
      </c>
      <c r="BK89" s="151"/>
      <c r="BL89" s="151"/>
      <c r="BM89" s="151"/>
      <c r="BN89" s="150" t="str">
        <f>IF([1]回答表!F17="水道事業",IF([1]回答表!X45="●",[1]回答表!E214,IF([1]回答表!AA45="●",[1]回答表!E280,"")),"")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IF([1]回答表!F17="水道事業",IF([1]回答表!AA45="●","●",""),"")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IF([1]回答表!F17="水道事業",IF([1]回答表!X45="●",[1]回答表!J176,IF([1]回答表!AA45="●",[1]回答表!J241,"")),"")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IF([1]回答表!F17="水道事業",IF([1]回答表!X45="●",[1]回答表!J180,IF([1]回答表!AA45="●",[1]回答表!J245,"")),"")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IF([1]回答表!F17="水道事業",IF([1]回答表!AD45="●","●",""),"")</f>
        <v/>
      </c>
      <c r="O98" s="131"/>
      <c r="P98" s="131"/>
      <c r="Q98" s="132"/>
      <c r="R98" s="119"/>
      <c r="S98" s="119"/>
      <c r="T98" s="119"/>
      <c r="U98" s="133" t="str">
        <f>IF([1]回答表!F17="水道事業",IF([1]回答表!AD45="●",[1]回答表!B289,""),"")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IF([1]回答表!F17="水道事業",IF([1]回答表!AD45="●",[1]回答表!B295,""),"")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IF([1]回答表!F17="簡易水道事業",IF([1]回答表!X45="●",[1]回答表!B158,IF([1]回答表!AA45="●",[1]回答表!B223,"")),"")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IF([1]回答表!F17="簡易水道事業",IF([1]回答表!X45="●",[1]回答表!B212,IF([1]回答表!AA45="●",[1]回答表!B278,"")),"")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IF([1]回答表!F17="簡易水道事業",IF([1]回答表!X45="●","●",""),"")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IF([1]回答表!F17="簡易水道事業",IF([1]回答表!X45="●",[1]回答表!Y185,IF([1]回答表!AA45="●",[1]回答表!Y251,"")),"")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IF([1]回答表!F17="簡易水道事業",IF([1]回答表!X45="●",[1]回答表!E212,IF([1]回答表!AA45="●",[1]回答表!E278,"")),"")</f>
        <v/>
      </c>
      <c r="BG113" s="151"/>
      <c r="BH113" s="151"/>
      <c r="BI113" s="151"/>
      <c r="BJ113" s="150" t="str">
        <f>IF([1]回答表!F17="簡易水道事業",IF([1]回答表!X45="●",[1]回答表!E213,IF([1]回答表!AA45="●",[1]回答表!E279,"")),"")</f>
        <v/>
      </c>
      <c r="BK113" s="151"/>
      <c r="BL113" s="151"/>
      <c r="BM113" s="151"/>
      <c r="BN113" s="150" t="str">
        <f>IF([1]回答表!F17="簡易水道事業",IF([1]回答表!X45="●",[1]回答表!E214,IF([1]回答表!AA45="●",[1]回答表!E280,"")),"")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IF([1]回答表!F17="簡易水道事業",IF([1]回答表!X45="●",[1]回答表!Y186,IF([1]回答表!AA45="●",[1]回答表!Y252,"")),"")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IF([1]回答表!F17="簡易水道事業",IF([1]回答表!AA45="●","●",""),"")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IF([1]回答表!F17="簡易水道事業",IF([1]回答表!X45="●",[1]回答表!Y187,IF([1]回答表!AA45="●",[1]回答表!Y253,"")),"")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IF([1]回答表!F17="簡易水道事業",IF([1]回答表!X45="●",[1]回答表!Y189,IF([1]回答表!AA45="●",[1]回答表!Y255,"")),"")</f>
        <v/>
      </c>
      <c r="AN122" s="233"/>
      <c r="AO122" s="233"/>
      <c r="AP122" s="233"/>
      <c r="AQ122" s="233"/>
      <c r="AR122" s="233"/>
      <c r="AS122" s="233" t="str">
        <f>IF([1]回答表!F17="簡易水道事業",IF([1]回答表!X45="●",[1]回答表!Y190,IF([1]回答表!AA45="●",[1]回答表!Y256,"")),"")</f>
        <v/>
      </c>
      <c r="AT122" s="233"/>
      <c r="AU122" s="233"/>
      <c r="AV122" s="233"/>
      <c r="AW122" s="233"/>
      <c r="AX122" s="233"/>
      <c r="AY122" s="233" t="str">
        <f>IF([1]回答表!F17="簡易水道事業",IF([1]回答表!X45="●",[1]回答表!Y191,IF([1]回答表!AA45="●",[1]回答表!Y257,"")),"")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IF([1]回答表!F17="簡易水道事業",IF([1]回答表!AD45="●","●",""),"")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IF([1]回答表!F17="簡易水道事業",IF([1]回答表!AD45="●",[1]回答表!B289,""),"")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IF([1]回答表!F17="簡易水道事業",IF([1]回答表!AD45="●",[1]回答表!B295,""),"")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IF([1]回答表!F17="下水道事業",IF([1]回答表!X45="●","●",""),"")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IF([1]回答表!F17="下水道事業",IF([1]回答表!X45="●",[1]回答表!B158,IF([1]回答表!AA45="●",[1]回答表!B223,"")),"")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IF([1]回答表!F17="下水道事業",IF([1]回答表!X45="●",[1]回答表!B212,IF([1]回答表!AA45="●",[1]回答表!B278,"")),"")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IF([1]回答表!F17="下水道事業",IF([1]回答表!X45="●",[1]回答表!Y193,IF([1]回答表!AA45="●",[1]回答表!Y259,"")),"")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IF([1]回答表!F17="下水道事業",IF([1]回答表!X45="●",[1]回答表!E212,IF([1]回答表!AA45="●",[1]回答表!E278,"")),"")</f>
        <v/>
      </c>
      <c r="BG142" s="151"/>
      <c r="BH142" s="151"/>
      <c r="BI142" s="151"/>
      <c r="BJ142" s="150" t="str">
        <f>IF([1]回答表!F17="下水道事業",IF([1]回答表!X45="●",[1]回答表!E213,IF([1]回答表!AA45="●",[1]回答表!E279,"")),"")</f>
        <v/>
      </c>
      <c r="BK142" s="151"/>
      <c r="BL142" s="151"/>
      <c r="BM142" s="151"/>
      <c r="BN142" s="150" t="str">
        <f>IF([1]回答表!F17="下水道事業",IF([1]回答表!X45="●",[1]回答表!E214,IF([1]回答表!AA45="●",[1]回答表!E280,"")),"")</f>
        <v/>
      </c>
      <c r="BO142" s="151"/>
      <c r="BP142" s="151"/>
      <c r="BQ142" s="152"/>
      <c r="BR142" s="112"/>
      <c r="BX142" s="200" t="str">
        <f>IF([1]回答表!AQ20="下水道事業",IF([1]回答表!BI48="○",[1]回答表!AM161,IF([1]回答表!BL48="○",[1]回答表!AM226,"")),"")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IF([1]回答表!F17="下水道事業",IF([1]回答表!X45="●",[1]回答表!Y195,IF([1]回答表!AA45="●",[1]回答表!Y261,"")),"")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IF([1]回答表!F17="下水道事業",IF([1]回答表!X45="●",[1]回答表!Y196,IF([1]回答表!AA45="●",[1]回答表!Y262,"")),"")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IF([1]回答表!F17="下水道事業",IF([1]回答表!X45="●",[1]回答表!Y198,IF([1]回答表!AA45="●",[1]回答表!Y264,"")),"")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IF([1]回答表!F17="下水道事業",IF([1]回答表!X45="●",[1]回答表!Y199,IF([1]回答表!AA45="●",[1]回答表!Y265,"")),"")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IF([1]回答表!F17="下水道事業",IF([1]回答表!X45="●",[1]回答表!Y200,IF([1]回答表!AA45="●",[1]回答表!Y266,"")),"")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IF([1]回答表!F17="下水道事業",IF([1]回答表!X45="●",[1]回答表!Y201,IF([1]回答表!AA45="●",[1]回答表!Y267,"")),"")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IF([1]回答表!F17="下水道事業",IF([1]回答表!X45="●",[1]回答表!Y202,IF([1]回答表!AA45="●",[1]回答表!Y268,"")),"")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IF([1]回答表!F17="下水道事業",IF([1]回答表!AA45="●","●",""),"")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IF([1]回答表!F17="下水道事業",IF([1]回答表!X45="●",[1]回答表!Y207,IF([1]回答表!AA45="●",[1]回答表!Y273,"")),"")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IF([1]回答表!F17="下水道事業",IF([1]回答表!X45="●",[1]回答表!Y208,IF([1]回答表!AA45="●",[1]回答表!Y274,"")),"")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IF([1]回答表!F17="下水道事業",IF([1]回答表!X45="●",[1]回答表!Y209,IF([1]回答表!AA45="●",[1]回答表!Y275,"")),"")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IF([1]回答表!F17="下水道事業",IF([1]回答表!AD45="●","●",""),"")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IF([1]回答表!F17="下水道事業",IF([1]回答表!AD45="●",[1]回答表!B289,""),"")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IF([1]回答表!F17="下水道事業",IF([1]回答表!AD45="●",[1]回答表!B295,""),"")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IF([1]回答表!BD17="●",IF([1]回答表!X45="●","●",""),"")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IF([1]回答表!BD17="●",IF([1]回答表!X45="●",[1]回答表!B158,IF([1]回答表!AA45="●",[1]回答表!B223,"")),"")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IF([1]回答表!BD17="●",IF([1]回答表!X45="●",[1]回答表!B212,IF([1]回答表!AA45="●",[1]回答表!B278,"")),"")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IF([1]回答表!BD17="●",IF([1]回答表!X45="●",[1]回答表!E212,IF([1]回答表!AA45="●",[1]回答表!E278,"")),"")</f>
        <v/>
      </c>
      <c r="AN179" s="151"/>
      <c r="AO179" s="151"/>
      <c r="AP179" s="151"/>
      <c r="AQ179" s="150" t="str">
        <f>IF([1]回答表!BD17="●",IF([1]回答表!X45="●",[1]回答表!E213,IF([1]回答表!AA45="●",[1]回答表!E279,"")),"")</f>
        <v/>
      </c>
      <c r="AR179" s="151"/>
      <c r="AS179" s="151"/>
      <c r="AT179" s="151"/>
      <c r="AU179" s="150" t="str">
        <f>IF([1]回答表!BD17="●",IF([1]回答表!X45="●",[1]回答表!E214,IF([1]回答表!AA45="●",[1]回答表!E280,"")),"")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IF([1]回答表!BD17="●",IF([1]回答表!AA45="●","●",""),"")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IF([1]回答表!BD17="●",IF([1]回答表!AD45="●","●",""),"")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IF([1]回答表!BD17="●",IF([1]回答表!AD45="●",[1]回答表!B289,""),"")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IF([1]回答表!BD17="●",IF([1]回答表!AD45="●",[1]回答表!B295,""),"")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IF([1]回答表!X46="●","●","")</f>
        <v/>
      </c>
      <c r="O200" s="131"/>
      <c r="P200" s="131"/>
      <c r="Q200" s="132"/>
      <c r="R200" s="119"/>
      <c r="S200" s="119"/>
      <c r="T200" s="119"/>
      <c r="U200" s="133" t="str">
        <f>IF([1]回答表!X46="●",[1]回答表!B307,IF([1]回答表!AA46="●",[1]回答表!B324,""))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IF([1]回答表!X46="●",[1]回答表!U313,IF([1]回答表!AA46="●",[1]回答表!U330,""))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IF([1]回答表!X46="●",[1]回答表!G313,IF([1]回答表!AA46="●",[1]回答表!G330,""))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IF([1]回答表!X46="●",[1]回答表!G314,IF([1]回答表!AA46="●",[1]回答表!G331,""))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IF([1]回答表!X46="●",[1]回答表!X313,IF([1]回答表!AA46="●",[1]回答表!X330,""))</f>
        <v/>
      </c>
      <c r="BG203" s="151"/>
      <c r="BH203" s="151"/>
      <c r="BI203" s="151"/>
      <c r="BJ203" s="150" t="str">
        <f>IF([1]回答表!X46="●",[1]回答表!X314,IF([1]回答表!AA46="●",[1]回答表!X331,""))</f>
        <v/>
      </c>
      <c r="BK203" s="151"/>
      <c r="BL203" s="151"/>
      <c r="BM203" s="152"/>
      <c r="BN203" s="150" t="str">
        <f>IF([1]回答表!X46="●",[1]回答表!X315,IF([1]回答表!AA46="●",[1]回答表!X332,""))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IF([1]回答表!AA46="●","●","")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IF([1]回答表!AD46="●","●","")</f>
        <v/>
      </c>
      <c r="O212" s="131"/>
      <c r="P212" s="131"/>
      <c r="Q212" s="132"/>
      <c r="R212" s="119"/>
      <c r="S212" s="119"/>
      <c r="T212" s="119"/>
      <c r="U212" s="133" t="str">
        <f>IF([1]回答表!AD46="●",[1]回答表!B337,"")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IF([1]回答表!AD46="●",[1]回答表!B343,"")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IF([1]回答表!X47="●","●","")</f>
        <v/>
      </c>
      <c r="O224" s="131"/>
      <c r="P224" s="131"/>
      <c r="Q224" s="132"/>
      <c r="R224" s="119"/>
      <c r="S224" s="119"/>
      <c r="T224" s="119"/>
      <c r="U224" s="133" t="str">
        <f>IF([1]回答表!X47="●",[1]回答表!B356,IF([1]回答表!AA47="●",[1]回答表!B379,""))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IF([1]回答表!X47="●",[1]回答表!B362,"")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IF([1]回答表!X47="●",[1]回答表!B368,IF([1]回答表!AA47="●",[1]回答表!B385,""))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IF([1]回答表!X47="●",[1]回答表!E368,IF([1]回答表!AA47="●",[1]回答表!E385,""))</f>
        <v/>
      </c>
      <c r="BG227" s="151"/>
      <c r="BH227" s="151"/>
      <c r="BI227" s="151"/>
      <c r="BJ227" s="150" t="str">
        <f>IF([1]回答表!X47="●",[1]回答表!E369,IF([1]回答表!AA47="●",[1]回答表!E386,""))</f>
        <v/>
      </c>
      <c r="BK227" s="151"/>
      <c r="BL227" s="151"/>
      <c r="BM227" s="152"/>
      <c r="BN227" s="150" t="str">
        <f>IF([1]回答表!X47="●",[1]回答表!E370,IF([1]回答表!AA47="●",[1]回答表!E387,""))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IF([1]回答表!AA47="●","●","")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IF([1]回答表!AD47="●","●","")</f>
        <v>●</v>
      </c>
      <c r="O236" s="131"/>
      <c r="P236" s="131"/>
      <c r="Q236" s="132"/>
      <c r="R236" s="119"/>
      <c r="S236" s="119"/>
      <c r="T236" s="119"/>
      <c r="U236" s="133" t="str">
        <f>IF([1]回答表!AD47="●",[1]回答表!B392,"")</f>
        <v>浄水施設の運転業務。</v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IF([1]回答表!AD47="●",[1]回答表!B398,"")</f>
        <v>上記業務の委託範囲及び費用。</v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IF([1]回答表!X48="●","●","")</f>
        <v/>
      </c>
      <c r="O248" s="131"/>
      <c r="P248" s="131"/>
      <c r="Q248" s="132"/>
      <c r="R248" s="119"/>
      <c r="S248" s="119"/>
      <c r="T248" s="119"/>
      <c r="U248" s="133" t="str">
        <f>IF([1]回答表!X48="●",[1]回答表!B411,IF([1]回答表!AA48="●",[1]回答表!B425,""))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IF([1]回答表!X48="●",[1]回答表!BC418,IF([1]回答表!AA48="●",[1]回答表!BC432,""))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IF([1]回答表!X48="●",[1]回答表!BC423,IF([1]回答表!AA48="●",[1]回答表!BC437,""))</f>
        <v/>
      </c>
      <c r="AZ248" s="272"/>
      <c r="BA248" s="272"/>
      <c r="BB248" s="272"/>
      <c r="BC248" s="120"/>
      <c r="BD248" s="109"/>
      <c r="BE248" s="109"/>
      <c r="BF248" s="138" t="str">
        <f>IF([1]回答表!X48="●",[1]回答表!S417,IF([1]回答表!AA48="●",[1]回答表!S431,""))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IF([1]回答表!X48="●",[1]回答表!BC419,IF([1]回答表!AA48="●",[1]回答表!BC433,""))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IF([1]回答表!X48="●",[1]回答表!V417,IF([1]回答表!AA48="●",[1]回答表!V431,""))</f>
        <v/>
      </c>
      <c r="BG251" s="151"/>
      <c r="BH251" s="151"/>
      <c r="BI251" s="151"/>
      <c r="BJ251" s="150" t="str">
        <f>IF([1]回答表!X48="●",[1]回答表!V418,IF([1]回答表!AA48="●",[1]回答表!V432,""))</f>
        <v/>
      </c>
      <c r="BK251" s="151"/>
      <c r="BL251" s="151"/>
      <c r="BM251" s="152"/>
      <c r="BN251" s="150" t="str">
        <f>IF([1]回答表!X48="●",[1]回答表!V419,IF([1]回答表!AA48="●",[1]回答表!V433,""))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IF([1]回答表!X48="●",[1]回答表!BC420,IF([1]回答表!AA48="●",[1]回答表!BC434,""))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IF([1]回答表!X48="●",[1]回答表!BC424,IF([1]回答表!AA48="●",[1]回答表!BC438,""))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IF([1]回答表!AA48="●","●","")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IF([1]回答表!X48="●",[1]回答表!BC421,IF([1]回答表!AA48="●",[1]回答表!BC435,""))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IF([1]回答表!X48="●",[1]回答表!BC422,IF([1]回答表!AA48="●",[1]回答表!BC436,""))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IF([1]回答表!X48="●",[1]回答表!BC425,IF([1]回答表!AA48="●",[1]回答表!BC439,""))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IF([1]回答表!AD48="●","●","")</f>
        <v/>
      </c>
      <c r="O260" s="131"/>
      <c r="P260" s="131"/>
      <c r="Q260" s="132"/>
      <c r="R260" s="119"/>
      <c r="S260" s="119"/>
      <c r="T260" s="119"/>
      <c r="U260" s="133" t="str">
        <f>IF([1]回答表!AD48="●",[1]回答表!B439,"")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IF([1]回答表!AD48="●",[1]回答表!B445,"")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IF([1]回答表!X49="●","●","")</f>
        <v/>
      </c>
      <c r="O271" s="131"/>
      <c r="P271" s="131"/>
      <c r="Q271" s="132"/>
      <c r="R271" s="119"/>
      <c r="S271" s="119"/>
      <c r="T271" s="119"/>
      <c r="U271" s="133" t="str">
        <f>IF([1]回答表!X49="●",[1]回答表!B458,IF([1]回答表!AA49="●",[1]回答表!B475,""))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IF([1]回答表!X49="●",[1]回答表!B468,IF([1]回答表!AA49="●",[1]回答表!B485,""))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IF([1]回答表!X49="●",[1]回答表!G464,IF([1]回答表!AA49="●",[1]回答表!G481,""))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IF([1]回答表!X49="●",[1]回答表!G465,IF([1]回答表!AA49="●",[1]回答表!G482,""))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IF([1]回答表!X49="●",[1]回答表!E468,IF([1]回答表!AA49="●",[1]回答表!E485,""))</f>
        <v/>
      </c>
      <c r="BG274" s="151"/>
      <c r="BH274" s="151"/>
      <c r="BI274" s="151"/>
      <c r="BJ274" s="150" t="str">
        <f>IF([1]回答表!X49="●",[1]回答表!E469,IF([1]回答表!AA49="●",[1]回答表!E486,""))</f>
        <v/>
      </c>
      <c r="BK274" s="151"/>
      <c r="BL274" s="151"/>
      <c r="BM274" s="152"/>
      <c r="BN274" s="150" t="str">
        <f>IF([1]回答表!X49="●",[1]回答表!E470,IF([1]回答表!AA49="●",[1]回答表!E487,""))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IF([1]回答表!AA49="●","●","")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IF([1]回答表!AD49="●","●","")</f>
        <v/>
      </c>
      <c r="O283" s="131"/>
      <c r="P283" s="131"/>
      <c r="Q283" s="132"/>
      <c r="R283" s="119"/>
      <c r="S283" s="119"/>
      <c r="T283" s="119"/>
      <c r="U283" s="133" t="str">
        <f>IF([1]回答表!AD49="●",[1]回答表!B492,"")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IF([1]回答表!AD49="●",[1]回答表!B498,"")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IF([1]回答表!R50="●",[1]回答表!B511,"")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7" priority="2">
      <formula>$BB$25="○"</formula>
    </cfRule>
  </conditionalFormatting>
  <conditionalFormatting sqref="BD28:BD30">
    <cfRule type="expression" dxfId="6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5599-4296-4963-BED7-C872CF969120}">
  <sheetPr>
    <pageSetUpPr fitToPage="1"/>
  </sheetPr>
  <dimension ref="A1:CN315"/>
  <sheetViews>
    <sheetView showZeros="0" view="pageBreakPreview" zoomScale="60" zoomScaleNormal="55" workbookViewId="0">
      <selection activeCell="BN142" sqref="BN142:BQ146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IF(COUNTIF([2]回答表!K15,"*")&gt;0,[2]回答表!K15,"")</f>
        <v>五城目町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IF(COUNTIF([2]回答表!F17,"*")&gt;0,[2]回答表!F17,"")</f>
        <v>簡易水道事業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IF(COUNTIF([2]回答表!W17,"*")&gt;0,[2]回答表!W17,"")</f>
        <v>―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IF(COUNTIF([2]回答表!F19,"*")&gt;0,[2]回答表!F19,"")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IF([2]回答表!R43="●","●","")</f>
        <v>●</v>
      </c>
      <c r="E24" s="80"/>
      <c r="F24" s="80"/>
      <c r="G24" s="80"/>
      <c r="H24" s="80"/>
      <c r="I24" s="80"/>
      <c r="J24" s="81"/>
      <c r="K24" s="79" t="str">
        <f>IF([2]回答表!R44="●","●","")</f>
        <v/>
      </c>
      <c r="L24" s="80"/>
      <c r="M24" s="80"/>
      <c r="N24" s="80"/>
      <c r="O24" s="80"/>
      <c r="P24" s="80"/>
      <c r="Q24" s="81"/>
      <c r="R24" s="79" t="str">
        <f>IF([2]回答表!R45="●","●","")</f>
        <v/>
      </c>
      <c r="S24" s="80"/>
      <c r="T24" s="80"/>
      <c r="U24" s="80"/>
      <c r="V24" s="80"/>
      <c r="W24" s="80"/>
      <c r="X24" s="81"/>
      <c r="Y24" s="79" t="str">
        <f>IF([2]回答表!R46="●","●","")</f>
        <v/>
      </c>
      <c r="Z24" s="80"/>
      <c r="AA24" s="80"/>
      <c r="AB24" s="80"/>
      <c r="AC24" s="80"/>
      <c r="AD24" s="80"/>
      <c r="AE24" s="81"/>
      <c r="AF24" s="79" t="str">
        <f>IF([2]回答表!R47="●","●","")</f>
        <v/>
      </c>
      <c r="AG24" s="80"/>
      <c r="AH24" s="80"/>
      <c r="AI24" s="80"/>
      <c r="AJ24" s="80"/>
      <c r="AK24" s="80"/>
      <c r="AL24" s="81"/>
      <c r="AM24" s="79" t="str">
        <f>IF([2]回答表!R48="●","●","")</f>
        <v/>
      </c>
      <c r="AN24" s="80"/>
      <c r="AO24" s="80"/>
      <c r="AP24" s="80"/>
      <c r="AQ24" s="80"/>
      <c r="AR24" s="80"/>
      <c r="AS24" s="81"/>
      <c r="AT24" s="79" t="str">
        <f>IF([2]回答表!R49="●","●","")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IF([2]回答表!R50="●","●","")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IF([2]回答表!X43="●","●","")</f>
        <v>●</v>
      </c>
      <c r="O36" s="131"/>
      <c r="P36" s="131"/>
      <c r="Q36" s="132"/>
      <c r="R36" s="119"/>
      <c r="S36" s="119"/>
      <c r="T36" s="119"/>
      <c r="U36" s="133" t="str">
        <f>IF([2]回答表!X43="●",[2]回答表!B59,IF([2]回答表!AA43="●",[2]回答表!B79,""))</f>
        <v>水道事業に統合したことによる事業廃止により、職員人件費の圧縮が図られた。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IF([2]回答表!X43="●",[2]回答表!S65,IF([2]回答表!AA43="●",[2]回答表!S85,""))</f>
        <v>平成</v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IF([2]回答表!X43="●",[2]回答表!G65,IF([2]回答表!AA43="●",[2]回答表!G85,""))</f>
        <v>●</v>
      </c>
      <c r="AN38" s="83"/>
      <c r="AO38" s="83"/>
      <c r="AP38" s="83"/>
      <c r="AQ38" s="83"/>
      <c r="AR38" s="83"/>
      <c r="AS38" s="83"/>
      <c r="AT38" s="153"/>
      <c r="AU38" s="82" t="str">
        <f>IF([2]回答表!X43="●",[2]回答表!G66,IF([2]回答表!AA43="●",[2]回答表!G86,""))</f>
        <v xml:space="preserve"> </v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>
        <f>IF([2]回答表!X43="●",[2]回答表!V65,IF([2]回答表!AA43="●",[2]回答表!V85,""))</f>
        <v>29</v>
      </c>
      <c r="BG39" s="16"/>
      <c r="BH39" s="16"/>
      <c r="BI39" s="17"/>
      <c r="BJ39" s="150">
        <f>IF([2]回答表!X43="●",[2]回答表!V66,IF([2]回答表!AA43="●",[2]回答表!V86,""))</f>
        <v>3</v>
      </c>
      <c r="BK39" s="16"/>
      <c r="BL39" s="16"/>
      <c r="BM39" s="17"/>
      <c r="BN39" s="150">
        <f>IF([2]回答表!X43="●",[2]回答表!V67,IF([2]回答表!AA43="●",[2]回答表!V87,""))</f>
        <v>31</v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IF([2]回答表!X43="●",[2]回答表!O71,IF([2]回答表!AA43="●",[2]回答表!O91,""))</f>
        <v xml:space="preserve"> </v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IF([2]回答表!X43="●",[2]回答表!O72,IF([2]回答表!AA43="●",[2]回答表!O92,""))</f>
        <v xml:space="preserve"> </v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IF([2]回答表!AA43="●","●","")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IF([2]回答表!X43="●",[2]回答表!O73,IF([2]回答表!AA43="●",[2]回答表!O93,""))</f>
        <v xml:space="preserve"> </v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IF([2]回答表!X43="●",[2]回答表!O74,IF([2]回答表!AA43="●",[2]回答表!O94,""))</f>
        <v xml:space="preserve"> </v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IF([2]回答表!X43="●",[2]回答表!AG71,IF([2]回答表!AA43="●",[2]回答表!AG91,""))</f>
        <v>●</v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IF([2]回答表!X43="●",[2]回答表!AG72,IF([2]回答表!AA43="●",[2]回答表!AG92,""))</f>
        <v xml:space="preserve"> </v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IF([2]回答表!AD43="●","●","")</f>
        <v/>
      </c>
      <c r="O51" s="131"/>
      <c r="P51" s="131"/>
      <c r="Q51" s="132"/>
      <c r="R51" s="119"/>
      <c r="S51" s="119"/>
      <c r="T51" s="119"/>
      <c r="U51" s="133" t="str">
        <f>IF([2]回答表!AD43="●",[2]回答表!B99,"")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IF([2]回答表!AD43="●",[2]回答表!B104,"")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IF([2]回答表!X44="●","●","")</f>
        <v/>
      </c>
      <c r="O62" s="131"/>
      <c r="P62" s="131"/>
      <c r="Q62" s="132"/>
      <c r="R62" s="119"/>
      <c r="S62" s="119"/>
      <c r="T62" s="119"/>
      <c r="U62" s="133" t="str">
        <f>IF([2]回答表!X44="●",[2]回答表!B115,IF([2]回答表!AA44="●",[2]回答表!B127,""))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IF([2]回答表!X44="●",[2]回答表!S121,IF([2]回答表!AA44="●",[2]回答表!S133,""))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IF([2]回答表!X44="●",[2]回答表!J121,IF([2]回答表!AA44="●",[2]回答表!J133,""))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IF([2]回答表!X44="●",[2]回答表!J122,IF([2]回答表!AA44="●",[2]回答表!J134,""))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IF([2]回答表!X44="●",[2]回答表!V121,IF([2]回答表!AA44="●",[2]回答表!V133,""))</f>
        <v/>
      </c>
      <c r="BG65" s="151"/>
      <c r="BH65" s="151"/>
      <c r="BI65" s="151"/>
      <c r="BJ65" s="150" t="str">
        <f>IF([2]回答表!X44="●",[2]回答表!V122,IF([2]回答表!AA44="●",[2]回答表!V134,""))</f>
        <v/>
      </c>
      <c r="BK65" s="151"/>
      <c r="BL65" s="151"/>
      <c r="BM65" s="151"/>
      <c r="BN65" s="150" t="str">
        <f>IF([2]回答表!X44="●",[2]回答表!V123,IF([2]回答表!AA44="●",[2]回答表!V135,""))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IF([2]回答表!AA44="●","●","")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IF([2]回答表!AD44="●","●","")</f>
        <v/>
      </c>
      <c r="O74" s="131"/>
      <c r="P74" s="131"/>
      <c r="Q74" s="132"/>
      <c r="R74" s="119"/>
      <c r="S74" s="119"/>
      <c r="T74" s="119"/>
      <c r="U74" s="133" t="str">
        <f>IF([2]回答表!AD44="●",[2]回答表!B140,"")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IF([2]回答表!AD44="●",[2]回答表!B146,"")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IF([2]回答表!F17="水道事業",IF([2]回答表!X45="●","●",""),"")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IF([2]回答表!F17="水道事業",IF([2]回答表!X45="●",[2]回答表!B158,IF([2]回答表!AA45="●",[2]回答表!B223,"")),"")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IF([2]回答表!F17="水道事業",IF([2]回答表!X45="●",[2]回答表!B212,IF([2]回答表!AA45="●",[2]回答表!B278,"")),"")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IF([2]回答表!F17="水道事業",IF([2]回答表!X45="●",[2]回答表!J166,IF([2]回答表!AA45="●",[2]回答表!J231,"")),"")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IF([2]回答表!F17="水道事業",IF([2]回答表!X45="●",[2]回答表!J173,IF([2]回答表!AA45="●",[2]回答表!J238,"")),"")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IF([2]回答表!F17="水道事業",IF([2]回答表!X45="●",[2]回答表!E212,IF([2]回答表!AA45="●",[2]回答表!E278,"")),"")</f>
        <v/>
      </c>
      <c r="BG89" s="151"/>
      <c r="BH89" s="151"/>
      <c r="BI89" s="151"/>
      <c r="BJ89" s="150" t="str">
        <f>IF([2]回答表!F17="水道事業",IF([2]回答表!X45="●",[2]回答表!E213,IF([2]回答表!AA45="●",[2]回答表!E279,"")),"")</f>
        <v/>
      </c>
      <c r="BK89" s="151"/>
      <c r="BL89" s="151"/>
      <c r="BM89" s="151"/>
      <c r="BN89" s="150" t="str">
        <f>IF([2]回答表!F17="水道事業",IF([2]回答表!X45="●",[2]回答表!E214,IF([2]回答表!AA45="●",[2]回答表!E280,"")),"")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IF([2]回答表!F17="水道事業",IF([2]回答表!AA45="●","●",""),"")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IF([2]回答表!F17="水道事業",IF([2]回答表!X45="●",[2]回答表!J176,IF([2]回答表!AA45="●",[2]回答表!J241,"")),"")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IF([2]回答表!F17="水道事業",IF([2]回答表!X45="●",[2]回答表!J180,IF([2]回答表!AA45="●",[2]回答表!J245,"")),"")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IF([2]回答表!F17="水道事業",IF([2]回答表!AD45="●","●",""),"")</f>
        <v/>
      </c>
      <c r="O98" s="131"/>
      <c r="P98" s="131"/>
      <c r="Q98" s="132"/>
      <c r="R98" s="119"/>
      <c r="S98" s="119"/>
      <c r="T98" s="119"/>
      <c r="U98" s="133" t="str">
        <f>IF([2]回答表!F17="水道事業",IF([2]回答表!AD45="●",[2]回答表!B289,""),"")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IF([2]回答表!F17="水道事業",IF([2]回答表!AD45="●",[2]回答表!B295,""),"")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IF([2]回答表!F17="簡易水道事業",IF([2]回答表!X45="●",[2]回答表!B158,IF([2]回答表!AA45="●",[2]回答表!B223,"")),"")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IF([2]回答表!F17="簡易水道事業",IF([2]回答表!X45="●",[2]回答表!B212,IF([2]回答表!AA45="●",[2]回答表!B278,"")),"")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IF([2]回答表!F17="簡易水道事業",IF([2]回答表!X45="●","●",""),"")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IF([2]回答表!F17="簡易水道事業",IF([2]回答表!X45="●",[2]回答表!Y185,IF([2]回答表!AA45="●",[2]回答表!Y251,"")),"")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IF([2]回答表!F17="簡易水道事業",IF([2]回答表!X45="●",[2]回答表!E212,IF([2]回答表!AA45="●",[2]回答表!E278,"")),"")</f>
        <v/>
      </c>
      <c r="BG113" s="151"/>
      <c r="BH113" s="151"/>
      <c r="BI113" s="151"/>
      <c r="BJ113" s="150" t="str">
        <f>IF([2]回答表!F17="簡易水道事業",IF([2]回答表!X45="●",[2]回答表!E213,IF([2]回答表!AA45="●",[2]回答表!E279,"")),"")</f>
        <v/>
      </c>
      <c r="BK113" s="151"/>
      <c r="BL113" s="151"/>
      <c r="BM113" s="151"/>
      <c r="BN113" s="150" t="str">
        <f>IF([2]回答表!F17="簡易水道事業",IF([2]回答表!X45="●",[2]回答表!E214,IF([2]回答表!AA45="●",[2]回答表!E280,"")),"")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IF([2]回答表!F17="簡易水道事業",IF([2]回答表!X45="●",[2]回答表!Y186,IF([2]回答表!AA45="●",[2]回答表!Y252,"")),"")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IF([2]回答表!F17="簡易水道事業",IF([2]回答表!AA45="●","●",""),"")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IF([2]回答表!F17="簡易水道事業",IF([2]回答表!X45="●",[2]回答表!Y187,IF([2]回答表!AA45="●",[2]回答表!Y253,"")),"")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IF([2]回答表!F17="簡易水道事業",IF([2]回答表!X45="●",[2]回答表!Y189,IF([2]回答表!AA45="●",[2]回答表!Y255,"")),"")</f>
        <v/>
      </c>
      <c r="AN122" s="233"/>
      <c r="AO122" s="233"/>
      <c r="AP122" s="233"/>
      <c r="AQ122" s="233"/>
      <c r="AR122" s="233"/>
      <c r="AS122" s="233" t="str">
        <f>IF([2]回答表!F17="簡易水道事業",IF([2]回答表!X45="●",[2]回答表!Y190,IF([2]回答表!AA45="●",[2]回答表!Y256,"")),"")</f>
        <v/>
      </c>
      <c r="AT122" s="233"/>
      <c r="AU122" s="233"/>
      <c r="AV122" s="233"/>
      <c r="AW122" s="233"/>
      <c r="AX122" s="233"/>
      <c r="AY122" s="233" t="str">
        <f>IF([2]回答表!F17="簡易水道事業",IF([2]回答表!X45="●",[2]回答表!Y191,IF([2]回答表!AA45="●",[2]回答表!Y257,"")),"")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IF([2]回答表!F17="簡易水道事業",IF([2]回答表!AD45="●","●",""),"")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IF([2]回答表!F17="簡易水道事業",IF([2]回答表!AD45="●",[2]回答表!B289,""),"")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IF([2]回答表!F17="簡易水道事業",IF([2]回答表!AD45="●",[2]回答表!B295,""),"")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IF([2]回答表!F17="下水道事業",IF([2]回答表!X45="●","●",""),"")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IF([2]回答表!F17="下水道事業",IF([2]回答表!X45="●",[2]回答表!B158,IF([2]回答表!AA45="●",[2]回答表!B223,"")),"")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IF([2]回答表!F17="下水道事業",IF([2]回答表!X45="●",[2]回答表!B212,IF([2]回答表!AA45="●",[2]回答表!B278,"")),"")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IF([2]回答表!F17="下水道事業",IF([2]回答表!X45="●",[2]回答表!Y193,IF([2]回答表!AA45="●",[2]回答表!Y259,"")),"")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IF([2]回答表!F17="下水道事業",IF([2]回答表!X45="●",[2]回答表!E212,IF([2]回答表!AA45="●",[2]回答表!E278,"")),"")</f>
        <v/>
      </c>
      <c r="BG142" s="151"/>
      <c r="BH142" s="151"/>
      <c r="BI142" s="151"/>
      <c r="BJ142" s="150" t="str">
        <f>IF([2]回答表!F17="下水道事業",IF([2]回答表!X45="●",[2]回答表!E213,IF([2]回答表!AA45="●",[2]回答表!E279,"")),"")</f>
        <v/>
      </c>
      <c r="BK142" s="151"/>
      <c r="BL142" s="151"/>
      <c r="BM142" s="151"/>
      <c r="BN142" s="150" t="str">
        <f>IF([2]回答表!F17="下水道事業",IF([2]回答表!X45="●",[2]回答表!E214,IF([2]回答表!AA45="●",[2]回答表!E280,"")),"")</f>
        <v/>
      </c>
      <c r="BO142" s="151"/>
      <c r="BP142" s="151"/>
      <c r="BQ142" s="152"/>
      <c r="BR142" s="112"/>
      <c r="BX142" s="200" t="str">
        <f>IF([2]回答表!AQ20="下水道事業",IF([2]回答表!BI48="○",[2]回答表!AM161,IF([2]回答表!BL48="○",[2]回答表!AM226,"")),"")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IF([2]回答表!F17="下水道事業",IF([2]回答表!X45="●",[2]回答表!Y195,IF([2]回答表!AA45="●",[2]回答表!Y261,"")),"")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IF([2]回答表!F17="下水道事業",IF([2]回答表!X45="●",[2]回答表!Y196,IF([2]回答表!AA45="●",[2]回答表!Y262,"")),"")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IF([2]回答表!F17="下水道事業",IF([2]回答表!X45="●",[2]回答表!Y198,IF([2]回答表!AA45="●",[2]回答表!Y264,"")),"")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IF([2]回答表!F17="下水道事業",IF([2]回答表!X45="●",[2]回答表!Y199,IF([2]回答表!AA45="●",[2]回答表!Y265,"")),"")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IF([2]回答表!F17="下水道事業",IF([2]回答表!X45="●",[2]回答表!Y200,IF([2]回答表!AA45="●",[2]回答表!Y266,"")),"")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IF([2]回答表!F17="下水道事業",IF([2]回答表!X45="●",[2]回答表!Y201,IF([2]回答表!AA45="●",[2]回答表!Y267,"")),"")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IF([2]回答表!F17="下水道事業",IF([2]回答表!X45="●",[2]回答表!Y202,IF([2]回答表!AA45="●",[2]回答表!Y268,"")),"")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IF([2]回答表!F17="下水道事業",IF([2]回答表!AA45="●","●",""),"")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IF([2]回答表!F17="下水道事業",IF([2]回答表!X45="●",[2]回答表!Y207,IF([2]回答表!AA45="●",[2]回答表!Y273,"")),"")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IF([2]回答表!F17="下水道事業",IF([2]回答表!X45="●",[2]回答表!Y208,IF([2]回答表!AA45="●",[2]回答表!Y274,"")),"")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IF([2]回答表!F17="下水道事業",IF([2]回答表!X45="●",[2]回答表!Y209,IF([2]回答表!AA45="●",[2]回答表!Y275,"")),"")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IF([2]回答表!F17="下水道事業",IF([2]回答表!AD45="●","●",""),"")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IF([2]回答表!F17="下水道事業",IF([2]回答表!AD45="●",[2]回答表!B289,""),"")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IF([2]回答表!F17="下水道事業",IF([2]回答表!AD45="●",[2]回答表!B295,""),"")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IF([2]回答表!BD17="●",IF([2]回答表!X45="●","●",""),"")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IF([2]回答表!BD17="●",IF([2]回答表!X45="●",[2]回答表!B158,IF([2]回答表!AA45="●",[2]回答表!B223,"")),"")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IF([2]回答表!BD17="●",IF([2]回答表!X45="●",[2]回答表!B212,IF([2]回答表!AA45="●",[2]回答表!B278,"")),"")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IF([2]回答表!BD17="●",IF([2]回答表!X45="●",[2]回答表!E212,IF([2]回答表!AA45="●",[2]回答表!E278,"")),"")</f>
        <v/>
      </c>
      <c r="AN179" s="151"/>
      <c r="AO179" s="151"/>
      <c r="AP179" s="151"/>
      <c r="AQ179" s="150" t="str">
        <f>IF([2]回答表!BD17="●",IF([2]回答表!X45="●",[2]回答表!E213,IF([2]回答表!AA45="●",[2]回答表!E279,"")),"")</f>
        <v/>
      </c>
      <c r="AR179" s="151"/>
      <c r="AS179" s="151"/>
      <c r="AT179" s="151"/>
      <c r="AU179" s="150" t="str">
        <f>IF([2]回答表!BD17="●",IF([2]回答表!X45="●",[2]回答表!E214,IF([2]回答表!AA45="●",[2]回答表!E280,"")),"")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IF([2]回答表!BD17="●",IF([2]回答表!AA45="●","●",""),"")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IF([2]回答表!BD17="●",IF([2]回答表!AD45="●","●",""),"")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IF([2]回答表!BD17="●",IF([2]回答表!AD45="●",[2]回答表!B289,""),"")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IF([2]回答表!BD17="●",IF([2]回答表!AD45="●",[2]回答表!B295,""),"")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IF([2]回答表!X46="●","●","")</f>
        <v/>
      </c>
      <c r="O200" s="131"/>
      <c r="P200" s="131"/>
      <c r="Q200" s="132"/>
      <c r="R200" s="119"/>
      <c r="S200" s="119"/>
      <c r="T200" s="119"/>
      <c r="U200" s="133" t="str">
        <f>IF([2]回答表!X46="●",[2]回答表!B307,IF([2]回答表!AA46="●",[2]回答表!B324,""))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IF([2]回答表!X46="●",[2]回答表!U313,IF([2]回答表!AA46="●",[2]回答表!U330,""))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IF([2]回答表!X46="●",[2]回答表!G313,IF([2]回答表!AA46="●",[2]回答表!G330,""))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IF([2]回答表!X46="●",[2]回答表!G314,IF([2]回答表!AA46="●",[2]回答表!G331,""))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IF([2]回答表!X46="●",[2]回答表!X313,IF([2]回答表!AA46="●",[2]回答表!X330,""))</f>
        <v/>
      </c>
      <c r="BG203" s="151"/>
      <c r="BH203" s="151"/>
      <c r="BI203" s="151"/>
      <c r="BJ203" s="150" t="str">
        <f>IF([2]回答表!X46="●",[2]回答表!X314,IF([2]回答表!AA46="●",[2]回答表!X331,""))</f>
        <v/>
      </c>
      <c r="BK203" s="151"/>
      <c r="BL203" s="151"/>
      <c r="BM203" s="152"/>
      <c r="BN203" s="150" t="str">
        <f>IF([2]回答表!X46="●",[2]回答表!X315,IF([2]回答表!AA46="●",[2]回答表!X332,""))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IF([2]回答表!AA46="●","●","")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IF([2]回答表!AD46="●","●","")</f>
        <v/>
      </c>
      <c r="O212" s="131"/>
      <c r="P212" s="131"/>
      <c r="Q212" s="132"/>
      <c r="R212" s="119"/>
      <c r="S212" s="119"/>
      <c r="T212" s="119"/>
      <c r="U212" s="133" t="str">
        <f>IF([2]回答表!AD46="●",[2]回答表!B337,"")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IF([2]回答表!AD46="●",[2]回答表!B343,"")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IF([2]回答表!X47="●","●","")</f>
        <v/>
      </c>
      <c r="O224" s="131"/>
      <c r="P224" s="131"/>
      <c r="Q224" s="132"/>
      <c r="R224" s="119"/>
      <c r="S224" s="119"/>
      <c r="T224" s="119"/>
      <c r="U224" s="133" t="str">
        <f>IF([2]回答表!X47="●",[2]回答表!B356,IF([2]回答表!AA47="●",[2]回答表!B379,""))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IF([2]回答表!X47="●",[2]回答表!B362,"")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IF([2]回答表!X47="●",[2]回答表!B368,IF([2]回答表!AA47="●",[2]回答表!B385,""))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IF([2]回答表!X47="●",[2]回答表!E368,IF([2]回答表!AA47="●",[2]回答表!E385,""))</f>
        <v/>
      </c>
      <c r="BG227" s="151"/>
      <c r="BH227" s="151"/>
      <c r="BI227" s="151"/>
      <c r="BJ227" s="150" t="str">
        <f>IF([2]回答表!X47="●",[2]回答表!E369,IF([2]回答表!AA47="●",[2]回答表!E386,""))</f>
        <v/>
      </c>
      <c r="BK227" s="151"/>
      <c r="BL227" s="151"/>
      <c r="BM227" s="152"/>
      <c r="BN227" s="150" t="str">
        <f>IF([2]回答表!X47="●",[2]回答表!E370,IF([2]回答表!AA47="●",[2]回答表!E387,""))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IF([2]回答表!AA47="●","●","")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IF([2]回答表!AD47="●","●","")</f>
        <v/>
      </c>
      <c r="O236" s="131"/>
      <c r="P236" s="131"/>
      <c r="Q236" s="132"/>
      <c r="R236" s="119"/>
      <c r="S236" s="119"/>
      <c r="T236" s="119"/>
      <c r="U236" s="133" t="str">
        <f>IF([2]回答表!AD47="●",[2]回答表!B392,"")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IF([2]回答表!AD47="●",[2]回答表!B398,"")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IF([2]回答表!X48="●","●","")</f>
        <v/>
      </c>
      <c r="O248" s="131"/>
      <c r="P248" s="131"/>
      <c r="Q248" s="132"/>
      <c r="R248" s="119"/>
      <c r="S248" s="119"/>
      <c r="T248" s="119"/>
      <c r="U248" s="133" t="str">
        <f>IF([2]回答表!X48="●",[2]回答表!B411,IF([2]回答表!AA48="●",[2]回答表!B425,""))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IF([2]回答表!X48="●",[2]回答表!BC418,IF([2]回答表!AA48="●",[2]回答表!BC432,""))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IF([2]回答表!X48="●",[2]回答表!BC423,IF([2]回答表!AA48="●",[2]回答表!BC437,""))</f>
        <v/>
      </c>
      <c r="AZ248" s="272"/>
      <c r="BA248" s="272"/>
      <c r="BB248" s="272"/>
      <c r="BC248" s="120"/>
      <c r="BD248" s="109"/>
      <c r="BE248" s="109"/>
      <c r="BF248" s="138" t="str">
        <f>IF([2]回答表!X48="●",[2]回答表!S417,IF([2]回答表!AA48="●",[2]回答表!S431,""))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IF([2]回答表!X48="●",[2]回答表!BC419,IF([2]回答表!AA48="●",[2]回答表!BC433,""))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IF([2]回答表!X48="●",[2]回答表!V417,IF([2]回答表!AA48="●",[2]回答表!V431,""))</f>
        <v/>
      </c>
      <c r="BG251" s="151"/>
      <c r="BH251" s="151"/>
      <c r="BI251" s="151"/>
      <c r="BJ251" s="150" t="str">
        <f>IF([2]回答表!X48="●",[2]回答表!V418,IF([2]回答表!AA48="●",[2]回答表!V432,""))</f>
        <v/>
      </c>
      <c r="BK251" s="151"/>
      <c r="BL251" s="151"/>
      <c r="BM251" s="152"/>
      <c r="BN251" s="150" t="str">
        <f>IF([2]回答表!X48="●",[2]回答表!V419,IF([2]回答表!AA48="●",[2]回答表!V433,""))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IF([2]回答表!X48="●",[2]回答表!BC420,IF([2]回答表!AA48="●",[2]回答表!BC434,""))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IF([2]回答表!X48="●",[2]回答表!BC424,IF([2]回答表!AA48="●",[2]回答表!BC438,""))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IF([2]回答表!AA48="●","●","")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IF([2]回答表!X48="●",[2]回答表!BC421,IF([2]回答表!AA48="●",[2]回答表!BC435,""))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IF([2]回答表!X48="●",[2]回答表!BC422,IF([2]回答表!AA48="●",[2]回答表!BC436,""))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IF([2]回答表!X48="●",[2]回答表!BC425,IF([2]回答表!AA48="●",[2]回答表!BC439,""))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IF([2]回答表!AD48="●","●","")</f>
        <v/>
      </c>
      <c r="O260" s="131"/>
      <c r="P260" s="131"/>
      <c r="Q260" s="132"/>
      <c r="R260" s="119"/>
      <c r="S260" s="119"/>
      <c r="T260" s="119"/>
      <c r="U260" s="133" t="str">
        <f>IF([2]回答表!AD48="●",[2]回答表!B439,"")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IF([2]回答表!AD48="●",[2]回答表!B445,"")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IF([2]回答表!X49="●","●","")</f>
        <v/>
      </c>
      <c r="O271" s="131"/>
      <c r="P271" s="131"/>
      <c r="Q271" s="132"/>
      <c r="R271" s="119"/>
      <c r="S271" s="119"/>
      <c r="T271" s="119"/>
      <c r="U271" s="133" t="str">
        <f>IF([2]回答表!X49="●",[2]回答表!B458,IF([2]回答表!AA49="●",[2]回答表!B475,""))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IF([2]回答表!X49="●",[2]回答表!B468,IF([2]回答表!AA49="●",[2]回答表!B485,""))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IF([2]回答表!X49="●",[2]回答表!G464,IF([2]回答表!AA49="●",[2]回答表!G481,""))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IF([2]回答表!X49="●",[2]回答表!G465,IF([2]回答表!AA49="●",[2]回答表!G482,""))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IF([2]回答表!X49="●",[2]回答表!E468,IF([2]回答表!AA49="●",[2]回答表!E485,""))</f>
        <v/>
      </c>
      <c r="BG274" s="151"/>
      <c r="BH274" s="151"/>
      <c r="BI274" s="151"/>
      <c r="BJ274" s="150" t="str">
        <f>IF([2]回答表!X49="●",[2]回答表!E469,IF([2]回答表!AA49="●",[2]回答表!E486,""))</f>
        <v/>
      </c>
      <c r="BK274" s="151"/>
      <c r="BL274" s="151"/>
      <c r="BM274" s="152"/>
      <c r="BN274" s="150" t="str">
        <f>IF([2]回答表!X49="●",[2]回答表!E470,IF([2]回答表!AA49="●",[2]回答表!E487,""))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IF([2]回答表!AA49="●","●","")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IF([2]回答表!AD49="●","●","")</f>
        <v/>
      </c>
      <c r="O283" s="131"/>
      <c r="P283" s="131"/>
      <c r="Q283" s="132"/>
      <c r="R283" s="119"/>
      <c r="S283" s="119"/>
      <c r="T283" s="119"/>
      <c r="U283" s="133" t="str">
        <f>IF([2]回答表!AD49="●",[2]回答表!B492,"")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IF([2]回答表!AD49="●",[2]回答表!B498,"")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IF([2]回答表!R50="●",[2]回答表!B511,"")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5" priority="2">
      <formula>$BB$25="○"</formula>
    </cfRule>
  </conditionalFormatting>
  <conditionalFormatting sqref="BD28:BD30">
    <cfRule type="expression" dxfId="4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F260-8DC8-42B5-A7C3-C7D418F9FDE4}">
  <sheetPr>
    <pageSetUpPr fitToPage="1"/>
  </sheetPr>
  <dimension ref="A1:CN315"/>
  <sheetViews>
    <sheetView showZeros="0" view="pageBreakPreview" zoomScale="60" zoomScaleNormal="55" workbookViewId="0">
      <selection activeCell="N51" sqref="N51:Q54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IF(COUNTIF([3]回答表!K15,"*")&gt;0,[3]回答表!K15,"")</f>
        <v>五城目町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IF(COUNTIF([3]回答表!F17,"*")&gt;0,[3]回答表!F17,"")</f>
        <v>下水道事業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IF(COUNTIF([3]回答表!W17,"*")&gt;0,[3]回答表!W17,"")</f>
        <v>公共下水道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IF(COUNTIF([3]回答表!F19,"*")&gt;0,[3]回答表!F19,"")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IF([3]回答表!R43="●","●","")</f>
        <v/>
      </c>
      <c r="E24" s="80"/>
      <c r="F24" s="80"/>
      <c r="G24" s="80"/>
      <c r="H24" s="80"/>
      <c r="I24" s="80"/>
      <c r="J24" s="81"/>
      <c r="K24" s="79" t="str">
        <f>IF([3]回答表!R44="●","●","")</f>
        <v/>
      </c>
      <c r="L24" s="80"/>
      <c r="M24" s="80"/>
      <c r="N24" s="80"/>
      <c r="O24" s="80"/>
      <c r="P24" s="80"/>
      <c r="Q24" s="81"/>
      <c r="R24" s="79" t="str">
        <f>IF([3]回答表!R45="●","●","")</f>
        <v>●</v>
      </c>
      <c r="S24" s="80"/>
      <c r="T24" s="80"/>
      <c r="U24" s="80"/>
      <c r="V24" s="80"/>
      <c r="W24" s="80"/>
      <c r="X24" s="81"/>
      <c r="Y24" s="79" t="str">
        <f>IF([3]回答表!R46="●","●","")</f>
        <v/>
      </c>
      <c r="Z24" s="80"/>
      <c r="AA24" s="80"/>
      <c r="AB24" s="80"/>
      <c r="AC24" s="80"/>
      <c r="AD24" s="80"/>
      <c r="AE24" s="81"/>
      <c r="AF24" s="79" t="str">
        <f>IF([3]回答表!R47="●","●","")</f>
        <v>●</v>
      </c>
      <c r="AG24" s="80"/>
      <c r="AH24" s="80"/>
      <c r="AI24" s="80"/>
      <c r="AJ24" s="80"/>
      <c r="AK24" s="80"/>
      <c r="AL24" s="81"/>
      <c r="AM24" s="79" t="str">
        <f>IF([3]回答表!R48="●","●","")</f>
        <v/>
      </c>
      <c r="AN24" s="80"/>
      <c r="AO24" s="80"/>
      <c r="AP24" s="80"/>
      <c r="AQ24" s="80"/>
      <c r="AR24" s="80"/>
      <c r="AS24" s="81"/>
      <c r="AT24" s="79" t="str">
        <f>IF([3]回答表!R49="●","●","")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IF([3]回答表!R50="●","●","")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IF([3]回答表!X43="●","●","")</f>
        <v/>
      </c>
      <c r="O36" s="131"/>
      <c r="P36" s="131"/>
      <c r="Q36" s="132"/>
      <c r="R36" s="119"/>
      <c r="S36" s="119"/>
      <c r="T36" s="119"/>
      <c r="U36" s="133" t="str">
        <f>IF([3]回答表!X43="●",[3]回答表!B59,IF([3]回答表!AA43="●",[3]回答表!B79,""))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IF([3]回答表!X43="●",[3]回答表!S65,IF([3]回答表!AA43="●",[3]回答表!S85,""))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IF([3]回答表!X43="●",[3]回答表!G65,IF([3]回答表!AA43="●",[3]回答表!G85,""))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IF([3]回答表!X43="●",[3]回答表!G66,IF([3]回答表!AA43="●",[3]回答表!G86,""))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IF([3]回答表!X43="●",[3]回答表!V65,IF([3]回答表!AA43="●",[3]回答表!V85,""))</f>
        <v/>
      </c>
      <c r="BG39" s="16"/>
      <c r="BH39" s="16"/>
      <c r="BI39" s="17"/>
      <c r="BJ39" s="150" t="str">
        <f>IF([3]回答表!X43="●",[3]回答表!V66,IF([3]回答表!AA43="●",[3]回答表!V86,""))</f>
        <v/>
      </c>
      <c r="BK39" s="16"/>
      <c r="BL39" s="16"/>
      <c r="BM39" s="17"/>
      <c r="BN39" s="150" t="str">
        <f>IF([3]回答表!X43="●",[3]回答表!V67,IF([3]回答表!AA43="●",[3]回答表!V87,""))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IF([3]回答表!X43="●",[3]回答表!O71,IF([3]回答表!AA43="●",[3]回答表!O91,""))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IF([3]回答表!X43="●",[3]回答表!O72,IF([3]回答表!AA43="●",[3]回答表!O92,""))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IF([3]回答表!AA43="●","●","")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IF([3]回答表!X43="●",[3]回答表!O73,IF([3]回答表!AA43="●",[3]回答表!O93,""))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IF([3]回答表!X43="●",[3]回答表!O74,IF([3]回答表!AA43="●",[3]回答表!O94,""))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IF([3]回答表!X43="●",[3]回答表!AG71,IF([3]回答表!AA43="●",[3]回答表!AG91,""))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IF([3]回答表!X43="●",[3]回答表!AG72,IF([3]回答表!AA43="●",[3]回答表!AG92,""))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IF([3]回答表!AD43="●","●","")</f>
        <v/>
      </c>
      <c r="O51" s="131"/>
      <c r="P51" s="131"/>
      <c r="Q51" s="132"/>
      <c r="R51" s="119"/>
      <c r="S51" s="119"/>
      <c r="T51" s="119"/>
      <c r="U51" s="133" t="str">
        <f>IF([3]回答表!AD43="●",[3]回答表!B99,"")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IF([3]回答表!AD43="●",[3]回答表!B104,"")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IF([3]回答表!X44="●","●","")</f>
        <v/>
      </c>
      <c r="O62" s="131"/>
      <c r="P62" s="131"/>
      <c r="Q62" s="132"/>
      <c r="R62" s="119"/>
      <c r="S62" s="119"/>
      <c r="T62" s="119"/>
      <c r="U62" s="133" t="str">
        <f>IF([3]回答表!X44="●",[3]回答表!B115,IF([3]回答表!AA44="●",[3]回答表!B127,""))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IF([3]回答表!X44="●",[3]回答表!S121,IF([3]回答表!AA44="●",[3]回答表!S133,""))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IF([3]回答表!X44="●",[3]回答表!J121,IF([3]回答表!AA44="●",[3]回答表!J133,""))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IF([3]回答表!X44="●",[3]回答表!J122,IF([3]回答表!AA44="●",[3]回答表!J134,""))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IF([3]回答表!X44="●",[3]回答表!V121,IF([3]回答表!AA44="●",[3]回答表!V133,""))</f>
        <v/>
      </c>
      <c r="BG65" s="151"/>
      <c r="BH65" s="151"/>
      <c r="BI65" s="151"/>
      <c r="BJ65" s="150" t="str">
        <f>IF([3]回答表!X44="●",[3]回答表!V122,IF([3]回答表!AA44="●",[3]回答表!V134,""))</f>
        <v/>
      </c>
      <c r="BK65" s="151"/>
      <c r="BL65" s="151"/>
      <c r="BM65" s="151"/>
      <c r="BN65" s="150" t="str">
        <f>IF([3]回答表!X44="●",[3]回答表!V123,IF([3]回答表!AA44="●",[3]回答表!V135,""))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IF([3]回答表!AA44="●","●","")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IF([3]回答表!AD44="●","●","")</f>
        <v/>
      </c>
      <c r="O74" s="131"/>
      <c r="P74" s="131"/>
      <c r="Q74" s="132"/>
      <c r="R74" s="119"/>
      <c r="S74" s="119"/>
      <c r="T74" s="119"/>
      <c r="U74" s="133" t="str">
        <f>IF([3]回答表!AD44="●",[3]回答表!B140,"")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IF([3]回答表!AD44="●",[3]回答表!B146,"")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IF([3]回答表!F17="水道事業",IF([3]回答表!X45="●","●",""),"")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IF([3]回答表!F17="水道事業",IF([3]回答表!X45="●",[3]回答表!B158,IF([3]回答表!AA45="●",[3]回答表!B223,"")),"")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IF([3]回答表!F17="水道事業",IF([3]回答表!X45="●",[3]回答表!B212,IF([3]回答表!AA45="●",[3]回答表!B278,"")),"")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IF([3]回答表!F17="水道事業",IF([3]回答表!X45="●",[3]回答表!J166,IF([3]回答表!AA45="●",[3]回答表!J231,"")),"")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IF([3]回答表!F17="水道事業",IF([3]回答表!X45="●",[3]回答表!J173,IF([3]回答表!AA45="●",[3]回答表!J238,"")),"")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IF([3]回答表!F17="水道事業",IF([3]回答表!X45="●",[3]回答表!E212,IF([3]回答表!AA45="●",[3]回答表!E278,"")),"")</f>
        <v/>
      </c>
      <c r="BG89" s="151"/>
      <c r="BH89" s="151"/>
      <c r="BI89" s="151"/>
      <c r="BJ89" s="150" t="str">
        <f>IF([3]回答表!F17="水道事業",IF([3]回答表!X45="●",[3]回答表!E213,IF([3]回答表!AA45="●",[3]回答表!E279,"")),"")</f>
        <v/>
      </c>
      <c r="BK89" s="151"/>
      <c r="BL89" s="151"/>
      <c r="BM89" s="151"/>
      <c r="BN89" s="150" t="str">
        <f>IF([3]回答表!F17="水道事業",IF([3]回答表!X45="●",[3]回答表!E214,IF([3]回答表!AA45="●",[3]回答表!E280,"")),"")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IF([3]回答表!F17="水道事業",IF([3]回答表!AA45="●","●",""),"")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IF([3]回答表!F17="水道事業",IF([3]回答表!X45="●",[3]回答表!J176,IF([3]回答表!AA45="●",[3]回答表!J241,"")),"")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IF([3]回答表!F17="水道事業",IF([3]回答表!X45="●",[3]回答表!J180,IF([3]回答表!AA45="●",[3]回答表!J245,"")),"")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IF([3]回答表!F17="水道事業",IF([3]回答表!AD45="●","●",""),"")</f>
        <v/>
      </c>
      <c r="O98" s="131"/>
      <c r="P98" s="131"/>
      <c r="Q98" s="132"/>
      <c r="R98" s="119"/>
      <c r="S98" s="119"/>
      <c r="T98" s="119"/>
      <c r="U98" s="133" t="str">
        <f>IF([3]回答表!F17="水道事業",IF([3]回答表!AD45="●",[3]回答表!B289,""),"")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IF([3]回答表!F17="水道事業",IF([3]回答表!AD45="●",[3]回答表!B295,""),"")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IF([3]回答表!F17="簡易水道事業",IF([3]回答表!X45="●",[3]回答表!B158,IF([3]回答表!AA45="●",[3]回答表!B223,"")),"")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IF([3]回答表!F17="簡易水道事業",IF([3]回答表!X45="●",[3]回答表!B212,IF([3]回答表!AA45="●",[3]回答表!B278,"")),"")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IF([3]回答表!F17="簡易水道事業",IF([3]回答表!X45="●","●",""),"")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IF([3]回答表!F17="簡易水道事業",IF([3]回答表!X45="●",[3]回答表!Y185,IF([3]回答表!AA45="●",[3]回答表!Y251,"")),"")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IF([3]回答表!F17="簡易水道事業",IF([3]回答表!X45="●",[3]回答表!E212,IF([3]回答表!AA45="●",[3]回答表!E278,"")),"")</f>
        <v/>
      </c>
      <c r="BG113" s="151"/>
      <c r="BH113" s="151"/>
      <c r="BI113" s="151"/>
      <c r="BJ113" s="150" t="str">
        <f>IF([3]回答表!F17="簡易水道事業",IF([3]回答表!X45="●",[3]回答表!E213,IF([3]回答表!AA45="●",[3]回答表!E279,"")),"")</f>
        <v/>
      </c>
      <c r="BK113" s="151"/>
      <c r="BL113" s="151"/>
      <c r="BM113" s="151"/>
      <c r="BN113" s="150" t="str">
        <f>IF([3]回答表!F17="簡易水道事業",IF([3]回答表!X45="●",[3]回答表!E214,IF([3]回答表!AA45="●",[3]回答表!E280,"")),"")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IF([3]回答表!F17="簡易水道事業",IF([3]回答表!X45="●",[3]回答表!Y186,IF([3]回答表!AA45="●",[3]回答表!Y252,"")),"")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IF([3]回答表!F17="簡易水道事業",IF([3]回答表!AA45="●","●",""),"")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IF([3]回答表!F17="簡易水道事業",IF([3]回答表!X45="●",[3]回答表!Y187,IF([3]回答表!AA45="●",[3]回答表!Y253,"")),"")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IF([3]回答表!F17="簡易水道事業",IF([3]回答表!X45="●",[3]回答表!Y189,IF([3]回答表!AA45="●",[3]回答表!Y255,"")),"")</f>
        <v/>
      </c>
      <c r="AN122" s="233"/>
      <c r="AO122" s="233"/>
      <c r="AP122" s="233"/>
      <c r="AQ122" s="233"/>
      <c r="AR122" s="233"/>
      <c r="AS122" s="233" t="str">
        <f>IF([3]回答表!F17="簡易水道事業",IF([3]回答表!X45="●",[3]回答表!Y190,IF([3]回答表!AA45="●",[3]回答表!Y256,"")),"")</f>
        <v/>
      </c>
      <c r="AT122" s="233"/>
      <c r="AU122" s="233"/>
      <c r="AV122" s="233"/>
      <c r="AW122" s="233"/>
      <c r="AX122" s="233"/>
      <c r="AY122" s="233" t="str">
        <f>IF([3]回答表!F17="簡易水道事業",IF([3]回答表!X45="●",[3]回答表!Y191,IF([3]回答表!AA45="●",[3]回答表!Y257,"")),"")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IF([3]回答表!F17="簡易水道事業",IF([3]回答表!AD45="●","●",""),"")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IF([3]回答表!F17="簡易水道事業",IF([3]回答表!AD45="●",[3]回答表!B289,""),"")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IF([3]回答表!F17="簡易水道事業",IF([3]回答表!AD45="●",[3]回答表!B295,""),"")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IF([3]回答表!F17="下水道事業",IF([3]回答表!X45="●","●",""),"")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IF([3]回答表!F17="下水道事業",IF([3]回答表!X45="●",[3]回答表!B158,IF([3]回答表!AA45="●",[3]回答表!B223,"")),"")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IF([3]回答表!F17="下水道事業",IF([3]回答表!X45="●",[3]回答表!B212,IF([3]回答表!AA45="●",[3]回答表!B278,"")),"")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IF([3]回答表!F17="下水道事業",IF([3]回答表!X45="●",[3]回答表!Y193,IF([3]回答表!AA45="●",[3]回答表!Y259,"")),"")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IF([3]回答表!F17="下水道事業",IF([3]回答表!X45="●",[3]回答表!E212,IF([3]回答表!AA45="●",[3]回答表!E278,"")),"")</f>
        <v/>
      </c>
      <c r="BG142" s="151"/>
      <c r="BH142" s="151"/>
      <c r="BI142" s="151"/>
      <c r="BJ142" s="150" t="str">
        <f>IF([3]回答表!F17="下水道事業",IF([3]回答表!X45="●",[3]回答表!E213,IF([3]回答表!AA45="●",[3]回答表!E279,"")),"")</f>
        <v/>
      </c>
      <c r="BK142" s="151"/>
      <c r="BL142" s="151"/>
      <c r="BM142" s="151"/>
      <c r="BN142" s="150" t="str">
        <f>IF([3]回答表!F17="下水道事業",IF([3]回答表!X45="●",[3]回答表!E214,IF([3]回答表!AA45="●",[3]回答表!E280,"")),"")</f>
        <v/>
      </c>
      <c r="BO142" s="151"/>
      <c r="BP142" s="151"/>
      <c r="BQ142" s="152"/>
      <c r="BR142" s="112"/>
      <c r="BX142" s="200" t="str">
        <f>IF([3]回答表!AQ20="下水道事業",IF([3]回答表!BI48="○",[3]回答表!AM161,IF([3]回答表!BL48="○",[3]回答表!AM226,"")),"")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IF([3]回答表!F17="下水道事業",IF([3]回答表!X45="●",[3]回答表!Y195,IF([3]回答表!AA45="●",[3]回答表!Y261,"")),"")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IF([3]回答表!F17="下水道事業",IF([3]回答表!X45="●",[3]回答表!Y196,IF([3]回答表!AA45="●",[3]回答表!Y262,"")),"")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IF([3]回答表!F17="下水道事業",IF([3]回答表!X45="●",[3]回答表!Y198,IF([3]回答表!AA45="●",[3]回答表!Y264,"")),"")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IF([3]回答表!F17="下水道事業",IF([3]回答表!X45="●",[3]回答表!Y199,IF([3]回答表!AA45="●",[3]回答表!Y265,"")),"")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IF([3]回答表!F17="下水道事業",IF([3]回答表!X45="●",[3]回答表!Y200,IF([3]回答表!AA45="●",[3]回答表!Y266,"")),"")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IF([3]回答表!F17="下水道事業",IF([3]回答表!X45="●",[3]回答表!Y201,IF([3]回答表!AA45="●",[3]回答表!Y267,"")),"")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IF([3]回答表!F17="下水道事業",IF([3]回答表!X45="●",[3]回答表!Y202,IF([3]回答表!AA45="●",[3]回答表!Y268,"")),"")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IF([3]回答表!F17="下水道事業",IF([3]回答表!AA45="●","●",""),"")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IF([3]回答表!F17="下水道事業",IF([3]回答表!X45="●",[3]回答表!Y207,IF([3]回答表!AA45="●",[3]回答表!Y273,"")),"")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IF([3]回答表!F17="下水道事業",IF([3]回答表!X45="●",[3]回答表!Y208,IF([3]回答表!AA45="●",[3]回答表!Y274,"")),"")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IF([3]回答表!F17="下水道事業",IF([3]回答表!X45="●",[3]回答表!Y209,IF([3]回答表!AA45="●",[3]回答表!Y275,"")),"")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IF([3]回答表!F17="下水道事業",IF([3]回答表!AD45="●","●",""),"")</f>
        <v>●</v>
      </c>
      <c r="O164" s="131"/>
      <c r="P164" s="131"/>
      <c r="Q164" s="132"/>
      <c r="R164" s="119"/>
      <c r="S164" s="119"/>
      <c r="T164" s="119"/>
      <c r="U164" s="133" t="str">
        <f>IF([3]回答表!F17="下水道事業",IF([3]回答表!AD45="●",[3]回答表!B289,""),"")</f>
        <v>流域下水道（臨海処理区）の構成市町村による維持管理業務。</v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IF([3]回答表!F17="下水道事業",IF([3]回答表!AD45="●",[3]回答表!B295,""),"")</f>
        <v>構成市町村の参加意向。業務の範囲。スケールメリットの検討。</v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IF([3]回答表!BD17="●",IF([3]回答表!X45="●","●",""),"")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IF([3]回答表!BD17="●",IF([3]回答表!X45="●",[3]回答表!B158,IF([3]回答表!AA45="●",[3]回答表!B223,"")),"")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IF([3]回答表!BD17="●",IF([3]回答表!X45="●",[3]回答表!B212,IF([3]回答表!AA45="●",[3]回答表!B278,"")),"")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IF([3]回答表!BD17="●",IF([3]回答表!X45="●",[3]回答表!E212,IF([3]回答表!AA45="●",[3]回答表!E278,"")),"")</f>
        <v/>
      </c>
      <c r="AN179" s="151"/>
      <c r="AO179" s="151"/>
      <c r="AP179" s="151"/>
      <c r="AQ179" s="150" t="str">
        <f>IF([3]回答表!BD17="●",IF([3]回答表!X45="●",[3]回答表!E213,IF([3]回答表!AA45="●",[3]回答表!E279,"")),"")</f>
        <v/>
      </c>
      <c r="AR179" s="151"/>
      <c r="AS179" s="151"/>
      <c r="AT179" s="151"/>
      <c r="AU179" s="150" t="str">
        <f>IF([3]回答表!BD17="●",IF([3]回答表!X45="●",[3]回答表!E214,IF([3]回答表!AA45="●",[3]回答表!E280,"")),"")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IF([3]回答表!BD17="●",IF([3]回答表!AA45="●","●",""),"")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IF([3]回答表!BD17="●",IF([3]回答表!AD45="●","●",""),"")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IF([3]回答表!BD17="●",IF([3]回答表!AD45="●",[3]回答表!B289,""),"")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IF([3]回答表!BD17="●",IF([3]回答表!AD45="●",[3]回答表!B295,""),"")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IF([3]回答表!X46="●","●","")</f>
        <v/>
      </c>
      <c r="O200" s="131"/>
      <c r="P200" s="131"/>
      <c r="Q200" s="132"/>
      <c r="R200" s="119"/>
      <c r="S200" s="119"/>
      <c r="T200" s="119"/>
      <c r="U200" s="133" t="str">
        <f>IF([3]回答表!X46="●",[3]回答表!B307,IF([3]回答表!AA46="●",[3]回答表!B324,""))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IF([3]回答表!X46="●",[3]回答表!U313,IF([3]回答表!AA46="●",[3]回答表!U330,""))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IF([3]回答表!X46="●",[3]回答表!G313,IF([3]回答表!AA46="●",[3]回答表!G330,""))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IF([3]回答表!X46="●",[3]回答表!G314,IF([3]回答表!AA46="●",[3]回答表!G331,""))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IF([3]回答表!X46="●",[3]回答表!X313,IF([3]回答表!AA46="●",[3]回答表!X330,""))</f>
        <v/>
      </c>
      <c r="BG203" s="151"/>
      <c r="BH203" s="151"/>
      <c r="BI203" s="151"/>
      <c r="BJ203" s="150" t="str">
        <f>IF([3]回答表!X46="●",[3]回答表!X314,IF([3]回答表!AA46="●",[3]回答表!X331,""))</f>
        <v/>
      </c>
      <c r="BK203" s="151"/>
      <c r="BL203" s="151"/>
      <c r="BM203" s="152"/>
      <c r="BN203" s="150" t="str">
        <f>IF([3]回答表!X46="●",[3]回答表!X315,IF([3]回答表!AA46="●",[3]回答表!X332,""))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IF([3]回答表!AA46="●","●","")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IF([3]回答表!AD46="●","●","")</f>
        <v/>
      </c>
      <c r="O212" s="131"/>
      <c r="P212" s="131"/>
      <c r="Q212" s="132"/>
      <c r="R212" s="119"/>
      <c r="S212" s="119"/>
      <c r="T212" s="119"/>
      <c r="U212" s="133" t="str">
        <f>IF([3]回答表!AD46="●",[3]回答表!B337,"")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IF([3]回答表!AD46="●",[3]回答表!B343,"")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IF([3]回答表!X47="●","●","")</f>
        <v/>
      </c>
      <c r="O224" s="131"/>
      <c r="P224" s="131"/>
      <c r="Q224" s="132"/>
      <c r="R224" s="119"/>
      <c r="S224" s="119"/>
      <c r="T224" s="119"/>
      <c r="U224" s="133" t="str">
        <f>IF([3]回答表!X47="●",[3]回答表!B356,IF([3]回答表!AA47="●",[3]回答表!B379,""))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IF([3]回答表!X47="●",[3]回答表!B362,"")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IF([3]回答表!X47="●",[3]回答表!B368,IF([3]回答表!AA47="●",[3]回答表!B385,""))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IF([3]回答表!X47="●",[3]回答表!E368,IF([3]回答表!AA47="●",[3]回答表!E385,""))</f>
        <v/>
      </c>
      <c r="BG227" s="151"/>
      <c r="BH227" s="151"/>
      <c r="BI227" s="151"/>
      <c r="BJ227" s="150" t="str">
        <f>IF([3]回答表!X47="●",[3]回答表!E369,IF([3]回答表!AA47="●",[3]回答表!E386,""))</f>
        <v/>
      </c>
      <c r="BK227" s="151"/>
      <c r="BL227" s="151"/>
      <c r="BM227" s="152"/>
      <c r="BN227" s="150" t="str">
        <f>IF([3]回答表!X47="●",[3]回答表!E370,IF([3]回答表!AA47="●",[3]回答表!E387,""))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IF([3]回答表!AA47="●","●","")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IF([3]回答表!AD47="●","●","")</f>
        <v>●</v>
      </c>
      <c r="O236" s="131"/>
      <c r="P236" s="131"/>
      <c r="Q236" s="132"/>
      <c r="R236" s="119"/>
      <c r="S236" s="119"/>
      <c r="T236" s="119"/>
      <c r="U236" s="133" t="str">
        <f>IF([3]回答表!AD47="●",[3]回答表!B392,"")</f>
        <v>管路施設維持管理業務。</v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IF([3]回答表!AD47="●",[3]回答表!B398,"")</f>
        <v>流域下水道（臨海処理区）の構成市町村との広域による維持管理業務の委託を検討。</v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IF([3]回答表!X48="●","●","")</f>
        <v/>
      </c>
      <c r="O248" s="131"/>
      <c r="P248" s="131"/>
      <c r="Q248" s="132"/>
      <c r="R248" s="119"/>
      <c r="S248" s="119"/>
      <c r="T248" s="119"/>
      <c r="U248" s="133" t="str">
        <f>IF([3]回答表!X48="●",[3]回答表!B411,IF([3]回答表!AA48="●",[3]回答表!B425,""))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IF([3]回答表!X48="●",[3]回答表!BC418,IF([3]回答表!AA48="●",[3]回答表!BC432,""))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IF([3]回答表!X48="●",[3]回答表!BC423,IF([3]回答表!AA48="●",[3]回答表!BC437,""))</f>
        <v/>
      </c>
      <c r="AZ248" s="272"/>
      <c r="BA248" s="272"/>
      <c r="BB248" s="272"/>
      <c r="BC248" s="120"/>
      <c r="BD248" s="109"/>
      <c r="BE248" s="109"/>
      <c r="BF248" s="138" t="str">
        <f>IF([3]回答表!X48="●",[3]回答表!S417,IF([3]回答表!AA48="●",[3]回答表!S431,""))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IF([3]回答表!X48="●",[3]回答表!BC419,IF([3]回答表!AA48="●",[3]回答表!BC433,""))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IF([3]回答表!X48="●",[3]回答表!V417,IF([3]回答表!AA48="●",[3]回答表!V431,""))</f>
        <v/>
      </c>
      <c r="BG251" s="151"/>
      <c r="BH251" s="151"/>
      <c r="BI251" s="151"/>
      <c r="BJ251" s="150" t="str">
        <f>IF([3]回答表!X48="●",[3]回答表!V418,IF([3]回答表!AA48="●",[3]回答表!V432,""))</f>
        <v/>
      </c>
      <c r="BK251" s="151"/>
      <c r="BL251" s="151"/>
      <c r="BM251" s="152"/>
      <c r="BN251" s="150" t="str">
        <f>IF([3]回答表!X48="●",[3]回答表!V419,IF([3]回答表!AA48="●",[3]回答表!V433,""))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IF([3]回答表!X48="●",[3]回答表!BC420,IF([3]回答表!AA48="●",[3]回答表!BC434,""))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IF([3]回答表!X48="●",[3]回答表!BC424,IF([3]回答表!AA48="●",[3]回答表!BC438,""))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IF([3]回答表!AA48="●","●","")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IF([3]回答表!X48="●",[3]回答表!BC421,IF([3]回答表!AA48="●",[3]回答表!BC435,""))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IF([3]回答表!X48="●",[3]回答表!BC422,IF([3]回答表!AA48="●",[3]回答表!BC436,""))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IF([3]回答表!X48="●",[3]回答表!BC425,IF([3]回答表!AA48="●",[3]回答表!BC439,""))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IF([3]回答表!AD48="●","●","")</f>
        <v/>
      </c>
      <c r="O260" s="131"/>
      <c r="P260" s="131"/>
      <c r="Q260" s="132"/>
      <c r="R260" s="119"/>
      <c r="S260" s="119"/>
      <c r="T260" s="119"/>
      <c r="U260" s="133" t="str">
        <f>IF([3]回答表!AD48="●",[3]回答表!B439,"")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IF([3]回答表!AD48="●",[3]回答表!B445,"")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IF([3]回答表!X49="●","●","")</f>
        <v/>
      </c>
      <c r="O271" s="131"/>
      <c r="P271" s="131"/>
      <c r="Q271" s="132"/>
      <c r="R271" s="119"/>
      <c r="S271" s="119"/>
      <c r="T271" s="119"/>
      <c r="U271" s="133" t="str">
        <f>IF([3]回答表!X49="●",[3]回答表!B458,IF([3]回答表!AA49="●",[3]回答表!B475,""))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IF([3]回答表!X49="●",[3]回答表!B468,IF([3]回答表!AA49="●",[3]回答表!B485,""))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IF([3]回答表!X49="●",[3]回答表!G464,IF([3]回答表!AA49="●",[3]回答表!G481,""))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IF([3]回答表!X49="●",[3]回答表!G465,IF([3]回答表!AA49="●",[3]回答表!G482,""))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IF([3]回答表!X49="●",[3]回答表!E468,IF([3]回答表!AA49="●",[3]回答表!E485,""))</f>
        <v/>
      </c>
      <c r="BG274" s="151"/>
      <c r="BH274" s="151"/>
      <c r="BI274" s="151"/>
      <c r="BJ274" s="150" t="str">
        <f>IF([3]回答表!X49="●",[3]回答表!E469,IF([3]回答表!AA49="●",[3]回答表!E486,""))</f>
        <v/>
      </c>
      <c r="BK274" s="151"/>
      <c r="BL274" s="151"/>
      <c r="BM274" s="152"/>
      <c r="BN274" s="150" t="str">
        <f>IF([3]回答表!X49="●",[3]回答表!E470,IF([3]回答表!AA49="●",[3]回答表!E487,""))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IF([3]回答表!AA49="●","●","")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IF([3]回答表!AD49="●","●","")</f>
        <v/>
      </c>
      <c r="O283" s="131"/>
      <c r="P283" s="131"/>
      <c r="Q283" s="132"/>
      <c r="R283" s="119"/>
      <c r="S283" s="119"/>
      <c r="T283" s="119"/>
      <c r="U283" s="133" t="str">
        <f>IF([3]回答表!AD49="●",[3]回答表!B492,"")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IF([3]回答表!AD49="●",[3]回答表!B498,"")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IF([3]回答表!R50="●",[3]回答表!B511,"")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89631-9210-47FD-B8FF-B2CF2594C2B2}">
  <sheetPr>
    <pageSetUpPr fitToPage="1"/>
  </sheetPr>
  <dimension ref="A1:CN315"/>
  <sheetViews>
    <sheetView showZeros="0" view="pageBreakPreview" zoomScale="60" zoomScaleNormal="55" workbookViewId="0">
      <selection activeCell="W14" sqref="W14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IF(COUNTIF([4]回答表!K15,"*")&gt;0,[4]回答表!K15,"")</f>
        <v>五城目町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IF(COUNTIF([4]回答表!F17,"*")&gt;0,[4]回答表!F17,"")</f>
        <v>下水道事業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IF(COUNTIF([4]回答表!W17,"*")&gt;0,[4]回答表!W17,"")</f>
        <v>特定環境保全公共下水道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IF(COUNTIF([4]回答表!F19,"*")&gt;0,[4]回答表!F19,"")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IF([4]回答表!R43="●","●","")</f>
        <v/>
      </c>
      <c r="E24" s="80"/>
      <c r="F24" s="80"/>
      <c r="G24" s="80"/>
      <c r="H24" s="80"/>
      <c r="I24" s="80"/>
      <c r="J24" s="81"/>
      <c r="K24" s="79" t="str">
        <f>IF([4]回答表!R44="●","●","")</f>
        <v/>
      </c>
      <c r="L24" s="80"/>
      <c r="M24" s="80"/>
      <c r="N24" s="80"/>
      <c r="O24" s="80"/>
      <c r="P24" s="80"/>
      <c r="Q24" s="81"/>
      <c r="R24" s="79" t="str">
        <f>IF([4]回答表!R45="●","●","")</f>
        <v>●</v>
      </c>
      <c r="S24" s="80"/>
      <c r="T24" s="80"/>
      <c r="U24" s="80"/>
      <c r="V24" s="80"/>
      <c r="W24" s="80"/>
      <c r="X24" s="81"/>
      <c r="Y24" s="79" t="str">
        <f>IF([4]回答表!R46="●","●","")</f>
        <v/>
      </c>
      <c r="Z24" s="80"/>
      <c r="AA24" s="80"/>
      <c r="AB24" s="80"/>
      <c r="AC24" s="80"/>
      <c r="AD24" s="80"/>
      <c r="AE24" s="81"/>
      <c r="AF24" s="79" t="str">
        <f>IF([4]回答表!R47="●","●","")</f>
        <v>●</v>
      </c>
      <c r="AG24" s="80"/>
      <c r="AH24" s="80"/>
      <c r="AI24" s="80"/>
      <c r="AJ24" s="80"/>
      <c r="AK24" s="80"/>
      <c r="AL24" s="81"/>
      <c r="AM24" s="79" t="str">
        <f>IF([4]回答表!R48="●","●","")</f>
        <v/>
      </c>
      <c r="AN24" s="80"/>
      <c r="AO24" s="80"/>
      <c r="AP24" s="80"/>
      <c r="AQ24" s="80"/>
      <c r="AR24" s="80"/>
      <c r="AS24" s="81"/>
      <c r="AT24" s="79" t="str">
        <f>IF([4]回答表!R49="●","●","")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IF([4]回答表!R50="●","●","")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IF([4]回答表!X43="●","●","")</f>
        <v/>
      </c>
      <c r="O36" s="131"/>
      <c r="P36" s="131"/>
      <c r="Q36" s="132"/>
      <c r="R36" s="119"/>
      <c r="S36" s="119"/>
      <c r="T36" s="119"/>
      <c r="U36" s="133" t="str">
        <f>IF([4]回答表!X43="●",[4]回答表!B59,IF([4]回答表!AA43="●",[4]回答表!B79,""))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IF([4]回答表!X43="●",[4]回答表!S65,IF([4]回答表!AA43="●",[4]回答表!S85,""))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IF([4]回答表!X43="●",[4]回答表!G65,IF([4]回答表!AA43="●",[4]回答表!G85,""))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IF([4]回答表!X43="●",[4]回答表!G66,IF([4]回答表!AA43="●",[4]回答表!G86,""))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IF([4]回答表!X43="●",[4]回答表!V65,IF([4]回答表!AA43="●",[4]回答表!V85,""))</f>
        <v/>
      </c>
      <c r="BG39" s="16"/>
      <c r="BH39" s="16"/>
      <c r="BI39" s="17"/>
      <c r="BJ39" s="150" t="str">
        <f>IF([4]回答表!X43="●",[4]回答表!V66,IF([4]回答表!AA43="●",[4]回答表!V86,""))</f>
        <v/>
      </c>
      <c r="BK39" s="16"/>
      <c r="BL39" s="16"/>
      <c r="BM39" s="17"/>
      <c r="BN39" s="150" t="str">
        <f>IF([4]回答表!X43="●",[4]回答表!V67,IF([4]回答表!AA43="●",[4]回答表!V87,""))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IF([4]回答表!X43="●",[4]回答表!O71,IF([4]回答表!AA43="●",[4]回答表!O91,""))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IF([4]回答表!X43="●",[4]回答表!O72,IF([4]回答表!AA43="●",[4]回答表!O92,""))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IF([4]回答表!AA43="●","●","")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IF([4]回答表!X43="●",[4]回答表!O73,IF([4]回答表!AA43="●",[4]回答表!O93,""))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IF([4]回答表!X43="●",[4]回答表!O74,IF([4]回答表!AA43="●",[4]回答表!O94,""))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IF([4]回答表!X43="●",[4]回答表!AG71,IF([4]回答表!AA43="●",[4]回答表!AG91,""))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IF([4]回答表!X43="●",[4]回答表!AG72,IF([4]回答表!AA43="●",[4]回答表!AG92,""))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IF([4]回答表!AD43="●","●","")</f>
        <v/>
      </c>
      <c r="O51" s="131"/>
      <c r="P51" s="131"/>
      <c r="Q51" s="132"/>
      <c r="R51" s="119"/>
      <c r="S51" s="119"/>
      <c r="T51" s="119"/>
      <c r="U51" s="133" t="str">
        <f>IF([4]回答表!AD43="●",[4]回答表!B99,"")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IF([4]回答表!AD43="●",[4]回答表!B104,"")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IF([4]回答表!X44="●","●","")</f>
        <v/>
      </c>
      <c r="O62" s="131"/>
      <c r="P62" s="131"/>
      <c r="Q62" s="132"/>
      <c r="R62" s="119"/>
      <c r="S62" s="119"/>
      <c r="T62" s="119"/>
      <c r="U62" s="133" t="str">
        <f>IF([4]回答表!X44="●",[4]回答表!B115,IF([4]回答表!AA44="●",[4]回答表!B127,""))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IF([4]回答表!X44="●",[4]回答表!S121,IF([4]回答表!AA44="●",[4]回答表!S133,""))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IF([4]回答表!X44="●",[4]回答表!J121,IF([4]回答表!AA44="●",[4]回答表!J133,""))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IF([4]回答表!X44="●",[4]回答表!J122,IF([4]回答表!AA44="●",[4]回答表!J134,""))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IF([4]回答表!X44="●",[4]回答表!V121,IF([4]回答表!AA44="●",[4]回答表!V133,""))</f>
        <v/>
      </c>
      <c r="BG65" s="151"/>
      <c r="BH65" s="151"/>
      <c r="BI65" s="151"/>
      <c r="BJ65" s="150" t="str">
        <f>IF([4]回答表!X44="●",[4]回答表!V122,IF([4]回答表!AA44="●",[4]回答表!V134,""))</f>
        <v/>
      </c>
      <c r="BK65" s="151"/>
      <c r="BL65" s="151"/>
      <c r="BM65" s="151"/>
      <c r="BN65" s="150" t="str">
        <f>IF([4]回答表!X44="●",[4]回答表!V123,IF([4]回答表!AA44="●",[4]回答表!V135,""))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IF([4]回答表!AA44="●","●","")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IF([4]回答表!AD44="●","●","")</f>
        <v/>
      </c>
      <c r="O74" s="131"/>
      <c r="P74" s="131"/>
      <c r="Q74" s="132"/>
      <c r="R74" s="119"/>
      <c r="S74" s="119"/>
      <c r="T74" s="119"/>
      <c r="U74" s="133" t="str">
        <f>IF([4]回答表!AD44="●",[4]回答表!B140,"")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IF([4]回答表!AD44="●",[4]回答表!B146,"")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IF([4]回答表!F17="水道事業",IF([4]回答表!X45="●","●",""),"")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IF([4]回答表!F17="水道事業",IF([4]回答表!X45="●",[4]回答表!B158,IF([4]回答表!AA45="●",[4]回答表!B223,"")),"")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IF([4]回答表!F17="水道事業",IF([4]回答表!X45="●",[4]回答表!B212,IF([4]回答表!AA45="●",[4]回答表!B278,"")),"")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IF([4]回答表!F17="水道事業",IF([4]回答表!X45="●",[4]回答表!J166,IF([4]回答表!AA45="●",[4]回答表!J231,"")),"")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IF([4]回答表!F17="水道事業",IF([4]回答表!X45="●",[4]回答表!J173,IF([4]回答表!AA45="●",[4]回答表!J238,"")),"")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IF([4]回答表!F17="水道事業",IF([4]回答表!X45="●",[4]回答表!E212,IF([4]回答表!AA45="●",[4]回答表!E278,"")),"")</f>
        <v/>
      </c>
      <c r="BG89" s="151"/>
      <c r="BH89" s="151"/>
      <c r="BI89" s="151"/>
      <c r="BJ89" s="150" t="str">
        <f>IF([4]回答表!F17="水道事業",IF([4]回答表!X45="●",[4]回答表!E213,IF([4]回答表!AA45="●",[4]回答表!E279,"")),"")</f>
        <v/>
      </c>
      <c r="BK89" s="151"/>
      <c r="BL89" s="151"/>
      <c r="BM89" s="151"/>
      <c r="BN89" s="150" t="str">
        <f>IF([4]回答表!F17="水道事業",IF([4]回答表!X45="●",[4]回答表!E214,IF([4]回答表!AA45="●",[4]回答表!E280,"")),"")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IF([4]回答表!F17="水道事業",IF([4]回答表!AA45="●","●",""),"")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IF([4]回答表!F17="水道事業",IF([4]回答表!X45="●",[4]回答表!J176,IF([4]回答表!AA45="●",[4]回答表!J241,"")),"")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IF([4]回答表!F17="水道事業",IF([4]回答表!X45="●",[4]回答表!J180,IF([4]回答表!AA45="●",[4]回答表!J245,"")),"")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IF([4]回答表!F17="水道事業",IF([4]回答表!AD45="●","●",""),"")</f>
        <v/>
      </c>
      <c r="O98" s="131"/>
      <c r="P98" s="131"/>
      <c r="Q98" s="132"/>
      <c r="R98" s="119"/>
      <c r="S98" s="119"/>
      <c r="T98" s="119"/>
      <c r="U98" s="133" t="str">
        <f>IF([4]回答表!F17="水道事業",IF([4]回答表!AD45="●",[4]回答表!B289,""),"")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IF([4]回答表!F17="水道事業",IF([4]回答表!AD45="●",[4]回答表!B295,""),"")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IF([4]回答表!F17="簡易水道事業",IF([4]回答表!X45="●",[4]回答表!B158,IF([4]回答表!AA45="●",[4]回答表!B223,"")),"")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IF([4]回答表!F17="簡易水道事業",IF([4]回答表!X45="●",[4]回答表!B212,IF([4]回答表!AA45="●",[4]回答表!B278,"")),"")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IF([4]回答表!F17="簡易水道事業",IF([4]回答表!X45="●","●",""),"")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IF([4]回答表!F17="簡易水道事業",IF([4]回答表!X45="●",[4]回答表!Y185,IF([4]回答表!AA45="●",[4]回答表!Y251,"")),"")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IF([4]回答表!F17="簡易水道事業",IF([4]回答表!X45="●",[4]回答表!E212,IF([4]回答表!AA45="●",[4]回答表!E278,"")),"")</f>
        <v/>
      </c>
      <c r="BG113" s="151"/>
      <c r="BH113" s="151"/>
      <c r="BI113" s="151"/>
      <c r="BJ113" s="150" t="str">
        <f>IF([4]回答表!F17="簡易水道事業",IF([4]回答表!X45="●",[4]回答表!E213,IF([4]回答表!AA45="●",[4]回答表!E279,"")),"")</f>
        <v/>
      </c>
      <c r="BK113" s="151"/>
      <c r="BL113" s="151"/>
      <c r="BM113" s="151"/>
      <c r="BN113" s="150" t="str">
        <f>IF([4]回答表!F17="簡易水道事業",IF([4]回答表!X45="●",[4]回答表!E214,IF([4]回答表!AA45="●",[4]回答表!E280,"")),"")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IF([4]回答表!F17="簡易水道事業",IF([4]回答表!X45="●",[4]回答表!Y186,IF([4]回答表!AA45="●",[4]回答表!Y252,"")),"")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IF([4]回答表!F17="簡易水道事業",IF([4]回答表!AA45="●","●",""),"")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IF([4]回答表!F17="簡易水道事業",IF([4]回答表!X45="●",[4]回答表!Y187,IF([4]回答表!AA45="●",[4]回答表!Y253,"")),"")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IF([4]回答表!F17="簡易水道事業",IF([4]回答表!X45="●",[4]回答表!Y189,IF([4]回答表!AA45="●",[4]回答表!Y255,"")),"")</f>
        <v/>
      </c>
      <c r="AN122" s="233"/>
      <c r="AO122" s="233"/>
      <c r="AP122" s="233"/>
      <c r="AQ122" s="233"/>
      <c r="AR122" s="233"/>
      <c r="AS122" s="233" t="str">
        <f>IF([4]回答表!F17="簡易水道事業",IF([4]回答表!X45="●",[4]回答表!Y190,IF([4]回答表!AA45="●",[4]回答表!Y256,"")),"")</f>
        <v/>
      </c>
      <c r="AT122" s="233"/>
      <c r="AU122" s="233"/>
      <c r="AV122" s="233"/>
      <c r="AW122" s="233"/>
      <c r="AX122" s="233"/>
      <c r="AY122" s="233" t="str">
        <f>IF([4]回答表!F17="簡易水道事業",IF([4]回答表!X45="●",[4]回答表!Y191,IF([4]回答表!AA45="●",[4]回答表!Y257,"")),"")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IF([4]回答表!F17="簡易水道事業",IF([4]回答表!AD45="●","●",""),"")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IF([4]回答表!F17="簡易水道事業",IF([4]回答表!AD45="●",[4]回答表!B289,""),"")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IF([4]回答表!F17="簡易水道事業",IF([4]回答表!AD45="●",[4]回答表!B295,""),"")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IF([4]回答表!F17="下水道事業",IF([4]回答表!X45="●","●",""),"")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IF([4]回答表!F17="下水道事業",IF([4]回答表!X45="●",[4]回答表!B158,IF([4]回答表!AA45="●",[4]回答表!B223,"")),"")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IF([4]回答表!F17="下水道事業",IF([4]回答表!X45="●",[4]回答表!B212,IF([4]回答表!AA45="●",[4]回答表!B278,"")),"")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IF([4]回答表!F17="下水道事業",IF([4]回答表!X45="●",[4]回答表!Y193,IF([4]回答表!AA45="●",[4]回答表!Y259,"")),"")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IF([4]回答表!F17="下水道事業",IF([4]回答表!X45="●",[4]回答表!E212,IF([4]回答表!AA45="●",[4]回答表!E278,"")),"")</f>
        <v/>
      </c>
      <c r="BG142" s="151"/>
      <c r="BH142" s="151"/>
      <c r="BI142" s="151"/>
      <c r="BJ142" s="150" t="str">
        <f>IF([4]回答表!F17="下水道事業",IF([4]回答表!X45="●",[4]回答表!E213,IF([4]回答表!AA45="●",[4]回答表!E279,"")),"")</f>
        <v/>
      </c>
      <c r="BK142" s="151"/>
      <c r="BL142" s="151"/>
      <c r="BM142" s="151"/>
      <c r="BN142" s="150" t="str">
        <f>IF([4]回答表!F17="下水道事業",IF([4]回答表!X45="●",[4]回答表!E214,IF([4]回答表!AA45="●",[4]回答表!E280,"")),"")</f>
        <v/>
      </c>
      <c r="BO142" s="151"/>
      <c r="BP142" s="151"/>
      <c r="BQ142" s="152"/>
      <c r="BR142" s="112"/>
      <c r="BX142" s="200" t="str">
        <f>IF([4]回答表!AQ20="下水道事業",IF([4]回答表!BI48="○",[4]回答表!AM161,IF([4]回答表!BL48="○",[4]回答表!AM226,"")),"")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IF([4]回答表!F17="下水道事業",IF([4]回答表!X45="●",[4]回答表!Y195,IF([4]回答表!AA45="●",[4]回答表!Y261,"")),"")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IF([4]回答表!F17="下水道事業",IF([4]回答表!X45="●",[4]回答表!Y196,IF([4]回答表!AA45="●",[4]回答表!Y262,"")),"")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IF([4]回答表!F17="下水道事業",IF([4]回答表!X45="●",[4]回答表!Y198,IF([4]回答表!AA45="●",[4]回答表!Y264,"")),"")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IF([4]回答表!F17="下水道事業",IF([4]回答表!X45="●",[4]回答表!Y199,IF([4]回答表!AA45="●",[4]回答表!Y265,"")),"")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IF([4]回答表!F17="下水道事業",IF([4]回答表!X45="●",[4]回答表!Y200,IF([4]回答表!AA45="●",[4]回答表!Y266,"")),"")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IF([4]回答表!F17="下水道事業",IF([4]回答表!X45="●",[4]回答表!Y201,IF([4]回答表!AA45="●",[4]回答表!Y267,"")),"")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IF([4]回答表!F17="下水道事業",IF([4]回答表!X45="●",[4]回答表!Y202,IF([4]回答表!AA45="●",[4]回答表!Y268,"")),"")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IF([4]回答表!F17="下水道事業",IF([4]回答表!AA45="●","●",""),"")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IF([4]回答表!F17="下水道事業",IF([4]回答表!X45="●",[4]回答表!Y207,IF([4]回答表!AA45="●",[4]回答表!Y273,"")),"")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IF([4]回答表!F17="下水道事業",IF([4]回答表!X45="●",[4]回答表!Y208,IF([4]回答表!AA45="●",[4]回答表!Y274,"")),"")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IF([4]回答表!F17="下水道事業",IF([4]回答表!X45="●",[4]回答表!Y209,IF([4]回答表!AA45="●",[4]回答表!Y275,"")),"")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IF([4]回答表!F17="下水道事業",IF([4]回答表!AD45="●","●",""),"")</f>
        <v>●</v>
      </c>
      <c r="O164" s="131"/>
      <c r="P164" s="131"/>
      <c r="Q164" s="132"/>
      <c r="R164" s="119"/>
      <c r="S164" s="119"/>
      <c r="T164" s="119"/>
      <c r="U164" s="133" t="str">
        <f>IF([4]回答表!F17="下水道事業",IF([4]回答表!AD45="●",[4]回答表!B289,""),"")</f>
        <v>流域下水道（臨海処理区）の構成市町村による維持管理業務。</v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IF([4]回答表!F17="下水道事業",IF([4]回答表!AD45="●",[4]回答表!B295,""),"")</f>
        <v>構成市町村の参加意向。業務の範囲。スケールメリットの検討。</v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IF([4]回答表!BD17="●",IF([4]回答表!X45="●","●",""),"")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IF([4]回答表!BD17="●",IF([4]回答表!X45="●",[4]回答表!B158,IF([4]回答表!AA45="●",[4]回答表!B223,"")),"")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IF([4]回答表!BD17="●",IF([4]回答表!X45="●",[4]回答表!B212,IF([4]回答表!AA45="●",[4]回答表!B278,"")),"")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IF([4]回答表!BD17="●",IF([4]回答表!X45="●",[4]回答表!E212,IF([4]回答表!AA45="●",[4]回答表!E278,"")),"")</f>
        <v/>
      </c>
      <c r="AN179" s="151"/>
      <c r="AO179" s="151"/>
      <c r="AP179" s="151"/>
      <c r="AQ179" s="150" t="str">
        <f>IF([4]回答表!BD17="●",IF([4]回答表!X45="●",[4]回答表!E213,IF([4]回答表!AA45="●",[4]回答表!E279,"")),"")</f>
        <v/>
      </c>
      <c r="AR179" s="151"/>
      <c r="AS179" s="151"/>
      <c r="AT179" s="151"/>
      <c r="AU179" s="150" t="str">
        <f>IF([4]回答表!BD17="●",IF([4]回答表!X45="●",[4]回答表!E214,IF([4]回答表!AA45="●",[4]回答表!E280,"")),"")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IF([4]回答表!BD17="●",IF([4]回答表!AA45="●","●",""),"")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IF([4]回答表!BD17="●",IF([4]回答表!AD45="●","●",""),"")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IF([4]回答表!BD17="●",IF([4]回答表!AD45="●",[4]回答表!B289,""),"")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IF([4]回答表!BD17="●",IF([4]回答表!AD45="●",[4]回答表!B295,""),"")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IF([4]回答表!X46="●","●","")</f>
        <v/>
      </c>
      <c r="O200" s="131"/>
      <c r="P200" s="131"/>
      <c r="Q200" s="132"/>
      <c r="R200" s="119"/>
      <c r="S200" s="119"/>
      <c r="T200" s="119"/>
      <c r="U200" s="133" t="str">
        <f>IF([4]回答表!X46="●",[4]回答表!B307,IF([4]回答表!AA46="●",[4]回答表!B324,""))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IF([4]回答表!X46="●",[4]回答表!U313,IF([4]回答表!AA46="●",[4]回答表!U330,""))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IF([4]回答表!X46="●",[4]回答表!G313,IF([4]回答表!AA46="●",[4]回答表!G330,""))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IF([4]回答表!X46="●",[4]回答表!G314,IF([4]回答表!AA46="●",[4]回答表!G331,""))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IF([4]回答表!X46="●",[4]回答表!X313,IF([4]回答表!AA46="●",[4]回答表!X330,""))</f>
        <v/>
      </c>
      <c r="BG203" s="151"/>
      <c r="BH203" s="151"/>
      <c r="BI203" s="151"/>
      <c r="BJ203" s="150" t="str">
        <f>IF([4]回答表!X46="●",[4]回答表!X314,IF([4]回答表!AA46="●",[4]回答表!X331,""))</f>
        <v/>
      </c>
      <c r="BK203" s="151"/>
      <c r="BL203" s="151"/>
      <c r="BM203" s="152"/>
      <c r="BN203" s="150" t="str">
        <f>IF([4]回答表!X46="●",[4]回答表!X315,IF([4]回答表!AA46="●",[4]回答表!X332,""))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IF([4]回答表!AA46="●","●","")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IF([4]回答表!AD46="●","●","")</f>
        <v/>
      </c>
      <c r="O212" s="131"/>
      <c r="P212" s="131"/>
      <c r="Q212" s="132"/>
      <c r="R212" s="119"/>
      <c r="S212" s="119"/>
      <c r="T212" s="119"/>
      <c r="U212" s="133" t="str">
        <f>IF([4]回答表!AD46="●",[4]回答表!B337,"")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IF([4]回答表!AD46="●",[4]回答表!B343,"")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IF([4]回答表!X47="●","●","")</f>
        <v/>
      </c>
      <c r="O224" s="131"/>
      <c r="P224" s="131"/>
      <c r="Q224" s="132"/>
      <c r="R224" s="119"/>
      <c r="S224" s="119"/>
      <c r="T224" s="119"/>
      <c r="U224" s="133" t="str">
        <f>IF([4]回答表!X47="●",[4]回答表!B356,IF([4]回答表!AA47="●",[4]回答表!B379,""))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IF([4]回答表!X47="●",[4]回答表!B362,"")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IF([4]回答表!X47="●",[4]回答表!B368,IF([4]回答表!AA47="●",[4]回答表!B385,""))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IF([4]回答表!X47="●",[4]回答表!E368,IF([4]回答表!AA47="●",[4]回答表!E385,""))</f>
        <v/>
      </c>
      <c r="BG227" s="151"/>
      <c r="BH227" s="151"/>
      <c r="BI227" s="151"/>
      <c r="BJ227" s="150" t="str">
        <f>IF([4]回答表!X47="●",[4]回答表!E369,IF([4]回答表!AA47="●",[4]回答表!E386,""))</f>
        <v/>
      </c>
      <c r="BK227" s="151"/>
      <c r="BL227" s="151"/>
      <c r="BM227" s="152"/>
      <c r="BN227" s="150" t="str">
        <f>IF([4]回答表!X47="●",[4]回答表!E370,IF([4]回答表!AA47="●",[4]回答表!E387,""))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IF([4]回答表!AA47="●","●","")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IF([4]回答表!AD47="●","●","")</f>
        <v>●</v>
      </c>
      <c r="O236" s="131"/>
      <c r="P236" s="131"/>
      <c r="Q236" s="132"/>
      <c r="R236" s="119"/>
      <c r="S236" s="119"/>
      <c r="T236" s="119"/>
      <c r="U236" s="133" t="str">
        <f>IF([4]回答表!AD47="●",[4]回答表!B392,"")</f>
        <v>管路施設維持管理業務。</v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IF([4]回答表!AD47="●",[4]回答表!B398,"")</f>
        <v>流域下水道（臨海処理区）の構成市町村との広域による維持管理業務の委託を検討。</v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IF([4]回答表!X48="●","●","")</f>
        <v/>
      </c>
      <c r="O248" s="131"/>
      <c r="P248" s="131"/>
      <c r="Q248" s="132"/>
      <c r="R248" s="119"/>
      <c r="S248" s="119"/>
      <c r="T248" s="119"/>
      <c r="U248" s="133" t="str">
        <f>IF([4]回答表!X48="●",[4]回答表!B411,IF([4]回答表!AA48="●",[4]回答表!B425,""))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IF([4]回答表!X48="●",[4]回答表!BC418,IF([4]回答表!AA48="●",[4]回答表!BC432,""))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IF([4]回答表!X48="●",[4]回答表!BC423,IF([4]回答表!AA48="●",[4]回答表!BC437,""))</f>
        <v/>
      </c>
      <c r="AZ248" s="272"/>
      <c r="BA248" s="272"/>
      <c r="BB248" s="272"/>
      <c r="BC248" s="120"/>
      <c r="BD248" s="109"/>
      <c r="BE248" s="109"/>
      <c r="BF248" s="138" t="str">
        <f>IF([4]回答表!X48="●",[4]回答表!S417,IF([4]回答表!AA48="●",[4]回答表!S431,""))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IF([4]回答表!X48="●",[4]回答表!BC419,IF([4]回答表!AA48="●",[4]回答表!BC433,""))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IF([4]回答表!X48="●",[4]回答表!V417,IF([4]回答表!AA48="●",[4]回答表!V431,""))</f>
        <v/>
      </c>
      <c r="BG251" s="151"/>
      <c r="BH251" s="151"/>
      <c r="BI251" s="151"/>
      <c r="BJ251" s="150" t="str">
        <f>IF([4]回答表!X48="●",[4]回答表!V418,IF([4]回答表!AA48="●",[4]回答表!V432,""))</f>
        <v/>
      </c>
      <c r="BK251" s="151"/>
      <c r="BL251" s="151"/>
      <c r="BM251" s="152"/>
      <c r="BN251" s="150" t="str">
        <f>IF([4]回答表!X48="●",[4]回答表!V419,IF([4]回答表!AA48="●",[4]回答表!V433,""))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IF([4]回答表!X48="●",[4]回答表!BC420,IF([4]回答表!AA48="●",[4]回答表!BC434,""))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IF([4]回答表!X48="●",[4]回答表!BC424,IF([4]回答表!AA48="●",[4]回答表!BC438,""))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IF([4]回答表!AA48="●","●","")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IF([4]回答表!X48="●",[4]回答表!BC421,IF([4]回答表!AA48="●",[4]回答表!BC435,""))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IF([4]回答表!X48="●",[4]回答表!BC422,IF([4]回答表!AA48="●",[4]回答表!BC436,""))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IF([4]回答表!X48="●",[4]回答表!BC425,IF([4]回答表!AA48="●",[4]回答表!BC439,""))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IF([4]回答表!AD48="●","●","")</f>
        <v/>
      </c>
      <c r="O260" s="131"/>
      <c r="P260" s="131"/>
      <c r="Q260" s="132"/>
      <c r="R260" s="119"/>
      <c r="S260" s="119"/>
      <c r="T260" s="119"/>
      <c r="U260" s="133" t="str">
        <f>IF([4]回答表!AD48="●",[4]回答表!B439,"")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IF([4]回答表!AD48="●",[4]回答表!B445,"")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IF([4]回答表!X49="●","●","")</f>
        <v/>
      </c>
      <c r="O271" s="131"/>
      <c r="P271" s="131"/>
      <c r="Q271" s="132"/>
      <c r="R271" s="119"/>
      <c r="S271" s="119"/>
      <c r="T271" s="119"/>
      <c r="U271" s="133" t="str">
        <f>IF([4]回答表!X49="●",[4]回答表!B458,IF([4]回答表!AA49="●",[4]回答表!B475,""))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IF([4]回答表!X49="●",[4]回答表!B468,IF([4]回答表!AA49="●",[4]回答表!B485,""))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IF([4]回答表!X49="●",[4]回答表!G464,IF([4]回答表!AA49="●",[4]回答表!G481,""))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IF([4]回答表!X49="●",[4]回答表!G465,IF([4]回答表!AA49="●",[4]回答表!G482,""))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IF([4]回答表!X49="●",[4]回答表!E468,IF([4]回答表!AA49="●",[4]回答表!E485,""))</f>
        <v/>
      </c>
      <c r="BG274" s="151"/>
      <c r="BH274" s="151"/>
      <c r="BI274" s="151"/>
      <c r="BJ274" s="150" t="str">
        <f>IF([4]回答表!X49="●",[4]回答表!E469,IF([4]回答表!AA49="●",[4]回答表!E486,""))</f>
        <v/>
      </c>
      <c r="BK274" s="151"/>
      <c r="BL274" s="151"/>
      <c r="BM274" s="152"/>
      <c r="BN274" s="150" t="str">
        <f>IF([4]回答表!X49="●",[4]回答表!E470,IF([4]回答表!AA49="●",[4]回答表!E487,""))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IF([4]回答表!AA49="●","●","")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IF([4]回答表!AD49="●","●","")</f>
        <v/>
      </c>
      <c r="O283" s="131"/>
      <c r="P283" s="131"/>
      <c r="Q283" s="132"/>
      <c r="R283" s="119"/>
      <c r="S283" s="119"/>
      <c r="T283" s="119"/>
      <c r="U283" s="133" t="str">
        <f>IF([4]回答表!AD49="●",[4]回答表!B492,"")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IF([4]回答表!AD49="●",[4]回答表!B498,"")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IF([4]回答表!R50="●",[4]回答表!B511,"")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