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5D899D77-3853-4952-A09C-6A11A6DBC40F}" xr6:coauthVersionLast="46" xr6:coauthVersionMax="46" xr10:uidLastSave="{00000000-0000-0000-0000-000000000000}"/>
  <bookViews>
    <workbookView xWindow="7275" yWindow="1695" windowWidth="15675" windowHeight="10890" tabRatio="825" xr2:uid="{E089436C-3BC5-4202-963B-20421B11277D}"/>
  </bookViews>
  <sheets>
    <sheet name="水道" sheetId="1" r:id="rId1"/>
    <sheet name="病院" sheetId="3" r:id="rId2"/>
    <sheet name="下水道（公共下水道）１" sheetId="2" r:id="rId3"/>
    <sheet name="下水道（公共下水道）２" sheetId="5" r:id="rId4"/>
    <sheet name="下水道（特定環境保全公共下水道）１" sheetId="6" r:id="rId5"/>
    <sheet name="下水道（特定環境保全公共下水道）２" sheetId="7" r:id="rId6"/>
    <sheet name="下水道（農業集落排水施設）１" sheetId="8" r:id="rId7"/>
    <sheet name="下水道（農業集落排水施設）２" sheetId="9" r:id="rId8"/>
    <sheet name="下水道（特定地域排水処理施設）" sheetId="10" r:id="rId9"/>
    <sheet name="下水道（個別排水処理施設）" sheetId="11" r:id="rId10"/>
    <sheet name="電気" sheetId="12" r:id="rId11"/>
    <sheet name="市場" sheetId="13" r:id="rId12"/>
    <sheet name="観光" sheetId="14"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Print_Area" localSheetId="9">'下水道（個別排水処理施設）'!$A$1:$BS$315</definedName>
    <definedName name="_xlnm.Print_Area" localSheetId="2">'下水道（公共下水道）１'!$A$1:$BS$315</definedName>
    <definedName name="_xlnm.Print_Area" localSheetId="3">'下水道（公共下水道）２'!$A$1:$BS$315</definedName>
    <definedName name="_xlnm.Print_Area" localSheetId="4">'下水道（特定環境保全公共下水道）１'!$A$1:$BS$315</definedName>
    <definedName name="_xlnm.Print_Area" localSheetId="5">'下水道（特定環境保全公共下水道）２'!$A$1:$BS$315</definedName>
    <definedName name="_xlnm.Print_Area" localSheetId="8">'下水道（特定地域排水処理施設）'!$A$1:$BS$315</definedName>
    <definedName name="_xlnm.Print_Area" localSheetId="6">'下水道（農業集落排水施設）１'!$A$1:$BS$315</definedName>
    <definedName name="_xlnm.Print_Area" localSheetId="7">'下水道（農業集落排水施設）２'!$A$1:$BS$315</definedName>
    <definedName name="_xlnm.Print_Area" localSheetId="12">観光!$A$1:$BS$315</definedName>
    <definedName name="_xlnm.Print_Area" localSheetId="11">市場!$A$1:$BS$315</definedName>
    <definedName name="_xlnm.Print_Area" localSheetId="0">水道!$A$1:$BS$315</definedName>
    <definedName name="_xlnm.Print_Area" localSheetId="10">電気!$A$1:$BS$315</definedName>
    <definedName name="_xlnm.Print_Area" localSheetId="1">病院!$A$1:$BS$315</definedName>
    <definedName name="業種名" localSheetId="9">[10]選択肢!$K$2:$K$19</definedName>
    <definedName name="業種名" localSheetId="2">[2]選択肢!$K$2:$K$19</definedName>
    <definedName name="業種名" localSheetId="3">[4]選択肢!$K$2:$K$19</definedName>
    <definedName name="業種名" localSheetId="4">[5]選択肢!$K$2:$K$19</definedName>
    <definedName name="業種名" localSheetId="5">[6]選択肢!$K$2:$K$19</definedName>
    <definedName name="業種名" localSheetId="8">[9]選択肢!$K$2:$K$19</definedName>
    <definedName name="業種名" localSheetId="6">[7]選択肢!$K$2:$K$19</definedName>
    <definedName name="業種名" localSheetId="7">[8]選択肢!$K$2:$K$19</definedName>
    <definedName name="業種名" localSheetId="12">[13]選択肢!$K$2:$K$19</definedName>
    <definedName name="業種名" localSheetId="11">[12]選択肢!$K$2:$K$19</definedName>
    <definedName name="業種名" localSheetId="10">[11]選択肢!$K$2:$K$19</definedName>
    <definedName name="業種名" localSheetId="1">[3]選択肢!$K$2:$K$19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4" l="1"/>
  <c r="AM283" i="14"/>
  <c r="U283" i="14"/>
  <c r="N283" i="14"/>
  <c r="N277" i="14"/>
  <c r="BN274" i="14"/>
  <c r="BJ274" i="14"/>
  <c r="BF274" i="14"/>
  <c r="AU273" i="14"/>
  <c r="AM273" i="14"/>
  <c r="BF271" i="14"/>
  <c r="U271" i="14"/>
  <c r="N271" i="14"/>
  <c r="AM260" i="14"/>
  <c r="U260" i="14"/>
  <c r="N260" i="14"/>
  <c r="AY256" i="14"/>
  <c r="AQ256" i="14"/>
  <c r="AQ254" i="14"/>
  <c r="N254" i="14"/>
  <c r="AY253" i="14"/>
  <c r="AQ252" i="14"/>
  <c r="BN251" i="14"/>
  <c r="BJ251" i="14"/>
  <c r="BF251" i="14"/>
  <c r="AQ250" i="14"/>
  <c r="BF248" i="14"/>
  <c r="AY248" i="14"/>
  <c r="AQ248" i="14"/>
  <c r="U248" i="14"/>
  <c r="N248" i="14"/>
  <c r="AM236" i="14"/>
  <c r="U236" i="14"/>
  <c r="N236" i="14"/>
  <c r="N230" i="14"/>
  <c r="BN227" i="14"/>
  <c r="BJ227" i="14"/>
  <c r="BF227" i="14"/>
  <c r="BF224" i="14"/>
  <c r="AN224" i="14"/>
  <c r="U224" i="14"/>
  <c r="N224" i="14"/>
  <c r="AM212" i="14"/>
  <c r="U212" i="14"/>
  <c r="N212" i="14"/>
  <c r="N206" i="14"/>
  <c r="BN203" i="14"/>
  <c r="BJ203" i="14"/>
  <c r="BF203" i="14"/>
  <c r="AU203" i="14"/>
  <c r="AM203" i="14"/>
  <c r="BF200" i="14"/>
  <c r="U200" i="14"/>
  <c r="N200" i="14"/>
  <c r="AM188" i="14"/>
  <c r="U188" i="14"/>
  <c r="N188" i="14"/>
  <c r="N182" i="14"/>
  <c r="AU179" i="14"/>
  <c r="AQ179" i="14"/>
  <c r="AM179" i="14"/>
  <c r="AM176" i="14"/>
  <c r="U176" i="14"/>
  <c r="N176" i="14"/>
  <c r="AM164" i="14"/>
  <c r="U164" i="14"/>
  <c r="N164" i="14"/>
  <c r="AK159" i="14"/>
  <c r="AC159" i="14"/>
  <c r="U159" i="14"/>
  <c r="N158" i="14"/>
  <c r="BA153" i="14"/>
  <c r="AS153" i="14"/>
  <c r="AK153" i="14"/>
  <c r="AC153" i="14"/>
  <c r="U153" i="14"/>
  <c r="AC147" i="14"/>
  <c r="U147" i="14"/>
  <c r="BX142" i="14"/>
  <c r="BN142" i="14"/>
  <c r="BJ142" i="14"/>
  <c r="BF142" i="14"/>
  <c r="U141" i="14"/>
  <c r="BF139" i="14"/>
  <c r="AM139" i="14"/>
  <c r="N139" i="14"/>
  <c r="AM127" i="14"/>
  <c r="U127" i="14"/>
  <c r="N127" i="14"/>
  <c r="AY122" i="14"/>
  <c r="AS122" i="14"/>
  <c r="AM122" i="14"/>
  <c r="U122" i="14"/>
  <c r="N119" i="14"/>
  <c r="U117" i="14"/>
  <c r="BN113" i="14"/>
  <c r="BJ113" i="14"/>
  <c r="BF113" i="14"/>
  <c r="U112" i="14"/>
  <c r="N112" i="14"/>
  <c r="BF110" i="14"/>
  <c r="AM110" i="14"/>
  <c r="AM98" i="14"/>
  <c r="U98" i="14"/>
  <c r="N98" i="14"/>
  <c r="AC93" i="14"/>
  <c r="U93" i="14"/>
  <c r="N92" i="14"/>
  <c r="BN89" i="14"/>
  <c r="BJ89" i="14"/>
  <c r="BF89" i="14"/>
  <c r="AC88" i="14"/>
  <c r="U88" i="14"/>
  <c r="BF86" i="14"/>
  <c r="AM86" i="14"/>
  <c r="N86" i="14"/>
  <c r="AM74" i="14"/>
  <c r="U74" i="14"/>
  <c r="N74" i="14"/>
  <c r="N68" i="14"/>
  <c r="BN65" i="14"/>
  <c r="BJ65" i="14"/>
  <c r="BF65" i="14"/>
  <c r="AU65" i="14"/>
  <c r="AM65" i="14"/>
  <c r="BF62" i="14"/>
  <c r="U62" i="14"/>
  <c r="N62" i="14"/>
  <c r="AM51" i="14"/>
  <c r="U51" i="14"/>
  <c r="N51" i="14"/>
  <c r="AM47" i="14"/>
  <c r="AM46" i="14"/>
  <c r="AM45" i="14"/>
  <c r="AM44" i="14"/>
  <c r="N44" i="14"/>
  <c r="AM43" i="14"/>
  <c r="AM42" i="14"/>
  <c r="BN39" i="14"/>
  <c r="BJ39" i="14"/>
  <c r="BF39" i="14"/>
  <c r="AU38" i="14"/>
  <c r="AM38" i="14"/>
  <c r="BF36" i="14"/>
  <c r="U36" i="14"/>
  <c r="N36" i="14"/>
  <c r="BB24" i="14"/>
  <c r="AT24" i="14"/>
  <c r="AM24" i="14"/>
  <c r="AF24" i="14"/>
  <c r="Y24" i="14"/>
  <c r="R24" i="14"/>
  <c r="K24" i="14"/>
  <c r="D24" i="14"/>
  <c r="BG11" i="14"/>
  <c r="AO11" i="14"/>
  <c r="U11" i="14"/>
  <c r="C11" i="14"/>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l="1"/>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l="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l="1"/>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<sst xmlns="http://schemas.openxmlformats.org/spreadsheetml/2006/main" count="2431" uniqueCount="85">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</sst>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cellXfs>
  <cellStyles count="1">
    <cellStyle name="標準" xfId="0" builtinId="0"/>
  </cellStyles>
  <dxfs count="2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externalLink" Target="externalLinks/externalLink5.xml" />
  <Relationship Id="rId26" Type="http://schemas.openxmlformats.org/officeDocument/2006/relationships/externalLink" Target="externalLinks/externalLink13.xml" />
  <Relationship Id="rId3" Type="http://schemas.openxmlformats.org/officeDocument/2006/relationships/worksheet" Target="worksheets/sheet3.xml" />
  <Relationship Id="rId21" Type="http://schemas.openxmlformats.org/officeDocument/2006/relationships/externalLink" Target="externalLinks/externalLink8.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4.xml" />
  <Relationship Id="rId25" Type="http://schemas.openxmlformats.org/officeDocument/2006/relationships/externalLink" Target="externalLinks/externalLink12.xml" />
  <Relationship Id="rId2" Type="http://schemas.openxmlformats.org/officeDocument/2006/relationships/worksheet" Target="worksheets/sheet2.xml" />
  <Relationship Id="rId16" Type="http://schemas.openxmlformats.org/officeDocument/2006/relationships/externalLink" Target="externalLinks/externalLink3.xml" />
  <Relationship Id="rId20" Type="http://schemas.openxmlformats.org/officeDocument/2006/relationships/externalLink" Target="externalLinks/externalLink7.xml" />
  <Relationship Id="rId29" Type="http://schemas.openxmlformats.org/officeDocument/2006/relationships/sharedStrings" Target="sharedString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11.xml" />
  <Relationship Id="rId5" Type="http://schemas.openxmlformats.org/officeDocument/2006/relationships/worksheet" Target="worksheets/sheet5.xml" />
  <Relationship Id="rId15" Type="http://schemas.openxmlformats.org/officeDocument/2006/relationships/externalLink" Target="externalLinks/externalLink2.xml" />
  <Relationship Id="rId23" Type="http://schemas.openxmlformats.org/officeDocument/2006/relationships/externalLink" Target="externalLinks/externalLink10.xml" />
  <Relationship Id="rId28" Type="http://schemas.openxmlformats.org/officeDocument/2006/relationships/styles" Target="styles.xml" />
  <Relationship Id="rId10" Type="http://schemas.openxmlformats.org/officeDocument/2006/relationships/worksheet" Target="worksheets/sheet10.xml" />
  <Relationship Id="rId19" Type="http://schemas.openxmlformats.org/officeDocument/2006/relationships/externalLink" Target="externalLinks/externalLink6.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externalLink" Target="externalLinks/externalLink1.xml" />
  <Relationship Id="rId22" Type="http://schemas.openxmlformats.org/officeDocument/2006/relationships/externalLink" Target="externalLinks/externalLink9.xml" />
  <Relationship Id="rId27" Type="http://schemas.openxmlformats.org/officeDocument/2006/relationships/theme" Target="theme/theme1.xml" />
  <Relationship Id="rId30" Type="http://schemas.openxmlformats.org/officeDocument/2006/relationships/calcChain" Target="calcChain.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B6A071B-0766-483F-A115-AE60B2AD18E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DF57441-73A6-4DA2-8311-734EB227033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D202C4B-47E6-4E61-BB7B-DD10C69B5F5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42AC191-9D05-4065-95C9-B4F03CB834A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5264363-1FB9-4BA9-B4FA-05E3E69D845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1C31EC2-0A9D-41B8-8262-6045068AB7E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66C47A6-6E7D-4B5A-B7E5-984798E05F1F}"/>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6FE841E-2389-44E8-BF5D-9C260B77133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8EB6869-AAEA-4F89-ADAC-BB5D707878E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AA0544D-55D1-403C-AE2E-225C7555A99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5258BEA-F1EB-4F26-904A-3CB1DE2D130D}"/>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30E4415-3C5C-4300-A32D-C5A512452E7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90A250B9-3B96-43FB-98B0-0316764843D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CA3BFC62-E4C3-4384-9968-DBA7454A2522}"/>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0ECF878-626F-4445-A44A-3207E21A311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2CD3B22-5B3B-4885-B64C-53A64E91A16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4854BF4-36E8-4950-ADCB-56139CAEAF86}"/>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3123F4A-C38F-424E-88A9-80C33561772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7FBC3922-2B75-49B9-BA2E-3E2E1B107B1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6C07B82-5097-4AE5-A657-FD83E7E7344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780BAFC-6D9B-407E-A406-938CAA11F6A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A2FA9A2-02C1-4EB7-AB64-39E161AE450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F420AA8-EFAF-4EF3-88DF-D99CED4030C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7BB41A2-6A3A-43C6-BA11-78A9488B27A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CFCD316A-3B4D-45D8-9E86-6AE28132088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C35C015-B1BF-4461-A2F2-685A5DF9F2A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6E614CB-5752-4D69-8CB3-C82637B41BF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D0097B0-803A-4580-9618-8F6B9539937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DD553D8-6BF3-4E3C-8746-B14B0320269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B55CCE2-F3CA-46F1-92C3-07E1F13C9B8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892A2C5-7304-4A70-975D-E2D56FF4096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631687A-937A-45A0-9BB8-ABD12008657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E271F85-8F3D-4EFD-87CB-7D9C099267C3}"/>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FCA63D3-EEDC-4D56-85CF-3C22839FAAF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CCBEBED-0582-488A-93B5-1FE64C3CB69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8B29BE4-1EB2-49DC-9A79-2FAB765B45E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8A8CA897-FB2C-4F73-A94A-284B58AC36F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A1C93A8-313C-4353-8DF6-EB21D444B310}"/>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5BD91D6-28BD-48B7-983A-BF198C567596}"/>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F6B72CB-BEB6-4F07-8EBC-E0A634E81497}"/>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16EF797-3528-4DA2-BA2B-C16194DD5E8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2A30F55-2FC2-42F3-94A5-AE51F42AA00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AB84253-D4E7-4127-ABD1-6BFF06E3BA9B}"/>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2FD3948-D62A-4638-B0EE-545E987F567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3ABD67F2-0825-48C1-A650-17AD5938F53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E40B265-0D92-4C44-A3FF-CF4AABFBADA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5821431-CF75-403D-BA93-76CEF9FE374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DFE3407-0A15-4CA5-826F-BE25A9A1B3F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24FACE2-FB61-4D8D-A217-5C5A74E39D4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1403F59-3E53-41DB-9606-6AF564D5264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636A86E-523E-4228-9A7A-B69C3AAB438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E39D0EE-2B67-4B33-9DBC-94FE184FC3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11A8C48-C295-4BDE-8A9B-3A09FFDAC88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42A9B38-8C7A-4CA0-BD0F-6D845D17AC3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4CD50DFE-3079-4280-B669-0D31AB1DB3C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164E2B2-5996-406C-8B14-C3577F80913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6289824-782F-4414-9B1B-3F6EF858629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3584F0FB-66B0-41FA-B8CE-EDB3C5B674D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64582DF1-F700-4DBE-A0A6-57AD95E1784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97C5B86-4AAC-4B98-BD17-7D1141F7ED6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C3BE1F0-C2D5-4398-8320-B9F91404696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F4387EA-05C4-417B-B6D4-55C41A3832C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13A7760E-9156-44FF-8F38-D167AB06B3C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285BF49-490E-4536-B6A2-5F7AB8494FC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4B0113C-6AD2-43D2-8AF6-CC944642FE4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B8C36A9-1DE6-489C-A6C2-2879D071679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7E34922-1361-47CD-B20C-6D06408E891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81A95B1-BDBE-42E0-A88C-09830408890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88A2530-F0EE-4B2B-BB18-4338562D2F6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6ED1258-67FF-4C3B-BD49-12E7E9647FBC}"/>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D117C3A-491A-46DB-BDC2-A424802D68A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90A1F3DE-912F-4194-BC72-71119850762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67AD99F-11BE-4C84-B135-B1CC5E1DD73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AC1EC73-3CF3-4A9A-8DA0-4FA95A333C0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AC02C14-18DE-4182-80E7-D296C725717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329387D-75DF-41F6-B3B2-2EC6C4DBA5A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7C50F81-958D-41F9-BDC8-B927614E9D8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1F96414-F4DD-44CA-99E2-D5CF82C3516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E796C2E-11A6-422F-81E7-5D5BC1B9DFF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9031230-969F-4098-AD6B-71E5D72001EB}"/>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3F5FFBB5-E8D3-4E6C-A8A0-32D55806C22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C2DE841-C825-44EC-92CE-57F403498A5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9F9AD3A-1CC2-43C9-B300-A96B6CE9438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0D2AF0E-A7F6-4288-8DFD-33345CA91F7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F2945E0-5F4B-4CDD-ABAE-C4437CFCCED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9D9D77B-A958-4ED1-B8A8-2253F662105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91C7F23-C708-4786-8B00-5A91BA81E82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6E5FE69-2664-4DBD-91FD-CAC66CAFE961}"/>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25FB5F2-3241-4F47-B244-9A4AE5B819D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11ECAAC-E346-4313-9203-E1782773B796}"/>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2225AB0-6891-4432-96FA-B0BA670E855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1370959-A833-4CA1-893E-04E463C2666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CAF27A7-5364-4BF5-8BA0-5E1BB8E5354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9D2D3CB-F9A1-403A-93C1-299250EE67B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1F5BC07-E1A7-45FE-91F6-0B8E042E394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5B841D79-A586-4E6A-8DB6-C5BF38D38DE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3B08D173-D070-4DED-A306-61CC5B98E45B}"/>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CEBD96D-B6B0-412D-A43E-8662691BD9D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4FF67C9-492D-4621-A9D0-621F7BD290EC}"/>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2CE7706-FBF9-4713-AED9-A3A97055B8D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B7B7A99-FCDD-49AC-A38B-B32D14DC94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FABC41D-000F-4250-981D-A4E5955842B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EF065880-CA15-4B89-9DEE-87EE2E971B3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3B9D4C5-D12D-41A5-B936-485B16F80AD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1C0054B-291E-428C-AD43-949A97C1AB9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FAC58A7-157D-4901-B1D8-34D0F7AA476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9D9092D-EAA1-4FD1-94B8-916A2362D45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955F271D-F221-4AAF-85F6-1D6F865FCC1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ECE302AE-A6AA-443C-B2D8-91C273BFF3C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9B9AF97-3A0D-4EE0-93D0-F7E548F56E1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24BBF8C-7063-40DF-B970-0AA45D908AA3}"/>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F2059CB-70E1-4F50-A216-9849821533E8}"/>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4C241FA-9F2F-4956-BD62-930F960A261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2F717AA-EF71-453A-8E46-DED9A048EA9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7C81E86-88E5-4198-99D3-1849E48EF2F1}"/>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709F184-5DE1-480E-AC5F-0125530888B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93BB87F-6DE3-44AA-9E66-6B2FCC40BDB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E397015C-61D9-4440-8DFE-C86C6028E9FC}"/>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4E2ECA8-4C15-41BF-A857-2038DF4FB4C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9D1EBED-F663-4E2C-B038-976593E082E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3F376FD-FB82-4E33-A168-1578F67E560F}"/>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A41073A-38E1-414A-AC6F-9E7250D06496}"/>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F9C51EC-AFAF-4AE5-8DF8-C8369074978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CCFFB8A-267E-49FF-AE1D-3B99EB4FF1FA}"/>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6451358-6BCF-4F89-896E-23C1A512221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E35FA1F-C4CA-4AA8-A332-8262A2A04FB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C1742A2-D9CD-4B82-A0DF-41DECE798CC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99D6EA8-11B9-4557-880C-40F443C4084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AE74BC6-410C-451C-8204-69B4FE9C1A6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348F6CA-0845-4C0E-A6F5-0D36D55570A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30883FD-1243-4624-BD64-84AEB86D8B1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DCF79DFC-0069-47FB-81A4-905DF9FC3AC0}"/>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18A21ED2-942E-4C19-9130-B9FC25BFC60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B355E4B-15FD-4406-B7C3-B4530508FF5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6E8100AE-A264-4B65-820A-6DC3170B9C8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161FFED1-AB2F-42B5-898F-1AB1FC6B8E6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FFB6CA0-8805-4833-A148-285369D5100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5E4CA7F1-2377-4110-A923-7089E993C028}"/>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DEFEE0F8-0327-4B3A-A959-780633E1810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AF4C8E7-AA7E-4C5D-A32D-F016C89D974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25A0631-021D-4CD4-BD09-0D93D1A3342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221A4CB-08B4-4AF5-8A0C-FEC5DA3CE26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5C60650-66C9-419B-969F-7C48EFCC140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3924B64-CEF9-4EDA-AA45-8797910C0AF2}"/>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0E548722-C809-4034-BB0D-B3F8F386CF3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76472B0-CEB6-4D19-B2FA-2845092DEB7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94D4E18-A0C4-4BE0-90CF-861CE090826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24FF785-1F40-4CB3-8816-A7607A3230E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720816C-8DA7-466C-A22B-BBD19ACB8CB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211CEC5-C7E1-4077-8D1D-1FBFB7469DF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487BFC4-547D-4127-8B60-421FABBFD71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316F942-EE24-4E83-86E0-144F1422770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CCCF690-09C5-4FF7-B284-D28EF59BCD8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FFB9026-979C-498C-A2F1-75C788CC619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9EECAEB-6C14-4694-AB1B-9E12D4B5158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FEE99B3-2947-4BDC-AD33-09020A5CF921}"/>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FC4F010-B318-4433-AA97-A1123610718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71A35D8-F0C9-4F92-8452-E5D6C583C69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8EC4477-3FD8-4FCD-812E-EDCA9AD883BC}"/>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7BB1ACB-F7F5-45E5-89A5-7C86BFCCD64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56BEB1C-461E-4DDD-A687-71F11916E2B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4D2FE29-8DC0-4980-8C29-184A446104E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ACCB25B-430C-4390-9A07-73DC863345E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0A53AD0-A537-4CA0-9C28-FB1573B34DC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320EEEB1-CE95-405C-81E3-D227380D36D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5DCC2B4-E8B0-498C-B28B-B59CEBE91EFA}"/>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86F00B9-F8C5-47AB-B4CF-FBAFB14D25E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0C46174-5CC5-43CF-9BF1-A09FBA84F69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4F6D463-5842-4C75-8904-1C27912DF6D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0C78C6E-0148-45BF-8AE6-BEEEF22337B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279EB6F-6659-4FFC-B5A7-09929B453F8B}"/>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493EB19-049D-4621-A3F6-D380E4A937D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D3EB3B92-C8BB-42B6-B8B7-1AD871B2442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CA32955-6B41-4827-91B6-F6DBD95FDCF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112D98F-DA7F-4BA3-8DAF-CC421B27B1C5}"/>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9607B4F-0E4F-45DB-8577-57C97C84608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41A07AF-5FE2-4445-9C1B-584B6908867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9256F88-6AB1-4774-A43C-716D68080B0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164C3BC-AFA2-44ED-B882-A58E824A997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0C443D8-6CF6-4C90-AA13-04BB06A0A99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FFEC76A-14DC-4B26-9D7B-4624EA2A03B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60EFAEB-2C50-45B4-879A-28ED0C30FB3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AE3F45F-D10B-4EB8-8163-ED9CB94495C4}"/>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7DCDC4E-5EC2-4394-A15B-36C9A58B57C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C9601BE-46B7-4ADB-9E1F-290B872F196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8EB3F14-8F11-4B84-BB29-6DC5F285B9C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1575330A-14C1-48D5-B6C0-C7E4890AAFD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4AB439F6-2D14-4D4C-A630-F5C4A035042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05E3238-6AD7-4C11-A490-7B8FFAF6B75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652C0AA-5C9D-4DBD-8EBB-6C5BBA456CC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727A207-173E-41AA-A75D-A96F0BEA236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DEC6613-DFDA-43AD-BCB8-3E96B5EF8C1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56E856D-25C0-4C0B-ACAA-74533CBC89B2}"/>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1DAF375-02D8-4DEB-97B0-46F320B5F0EC}"/>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17AF3B7-5BFA-4F80-954A-261DE078669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2815F93-9690-414A-9761-4DB1DB88EA77}"/>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395BDFF-E30B-420B-A3C4-203652D015B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6396FBC7-9F70-4823-B6C3-D393969DEAB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A3330F3-9F7C-4F2E-8A2A-7D957161EF0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6A0188B7-9EAC-4EEC-9670-2ED4357DABF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3D6B2F-BBC4-4F33-88B6-962E9353A208}"/>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7DE129D-904C-4BDB-BA58-C59EFE8640F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67CA04A-80F7-483A-B621-910AB6F8289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AF1909A-8EFD-4DA5-9876-249F9CF1137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CF5BA54-9753-43C8-99C9-1356E74F944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C363191-C45E-4D17-B2AC-38C2698A4BE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8BF586D-1B7D-4D67-87B7-0C40E884C0A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E29D802-A814-493F-BACD-DA009C15DA3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C29F80A-FBE7-4E66-8562-1739CD0A3CB2}"/>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BDF9CF4-B435-4432-A8DD-76FB3577007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D288C20-20D7-4B17-9935-6180FCFB562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4E7913E-5C0E-4886-9052-49EFC944E7C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A2BB3F3-FBA0-4427-8257-C5C5CAE91FC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71E8F1A-1DE5-42D2-B1B1-FC9145B0BFC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278A350-960A-4E40-BB39-D72F9797AB2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C672FBA-AE13-4999-A1CC-83BE6341834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F7CDE4F7-6A02-4C93-B643-A12F29D0956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2AEF0F99-70AA-4889-B5DA-CF56930632A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D1AB2204-0FB0-4D5D-97F7-E2A19B07611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F5D5923-9964-4B32-A1D8-8391348FFBE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8441246F-75C7-47BB-88F7-FFCA10320E4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03B893A-7AC1-4158-B3EA-F5173DA04D6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F58B8E7-C1C0-4709-A97B-77900B3E66D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F6AA5374-E85A-442F-A164-59C190AD3366}"/>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AFEA6BF-0BD6-4D50-8DA9-41C3E24760A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8B45363-C7C4-4E07-BD0C-67D40A9EE5B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73F6991-A4F9-4E5D-A280-1DFEA5B2386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B0C43F9-3027-4C25-808C-F13AFEDA3A58}"/>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65AE9BA-B6EA-4767-B76A-B0930E1C8FB8}"/>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2646141-D51B-472C-9BBD-76564E3715E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714E7E9D-977E-472B-A714-4B0AD930600D}"/>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F041F34-7837-4EFE-9226-3DC75466124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59CCAC1-F25E-4D61-9A1C-DDDC1D14499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D3FA842-E2F8-433B-A802-77B190A9E1F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9B5A3929-6F7D-4D65-9252-EC673B665BD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7C8BDAD-B79C-4A3A-BDD8-7E727D74EDF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1BCC378-750F-41D4-8C63-AA73664E74C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E292397-2087-4220-98EF-F30222942CE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68FD41C-3176-4E53-B434-3F759DE3EC8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3A560D8-FDE4-4F04-B245-3801552D97F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CAE48949-BA29-442A-BCC5-4944741DE020}"/>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DB2EC19-6C0D-4E54-97FA-5DA3FA98CF6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F8CC3CD-3C87-4483-BCBA-BA9E45B95C4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F7D229D-12DE-4474-BF05-6DA78DD7C3A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C9F31DF-F9FB-411B-9AD3-97502318C13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33FB29D-F751-4F8F-8CEB-F588639EA5B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C8E45D9-2DD9-4422-A4DC-4752A273CB7A}"/>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B413F26-8939-4734-AFB4-18B82DC3BE15}"/>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A7D997C-BBCC-4BDF-B286-748B92921548}"/>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1DA2D0E-8B53-4EB9-B4B1-44B497063F40}"/>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0DE6C85-B9E5-403C-8A10-31A675EDF72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B5DCE3D-89F1-451C-B083-22AE1BF56F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E413F72-9124-4243-8ACA-CDD0EA82916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BE693861-D207-49B5-8B1A-77D291771F2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E888C6C-2D1B-4FE3-8CFD-1134521EAF5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811D0C8B-CC91-48F8-BE7E-DB9244B18B7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6AEE39B-7D10-4004-B40F-0C3672A31E2D}"/>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FB1F3783-10FF-45AC-BE91-5D9BA070AE7B}"/>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E98E4EB-BE67-4328-9C9E-D510D96E472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2F60FFE-69B7-4361-A12D-D9F865D431F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1D6D968-DE26-4D91-92EB-1097D69B9B8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72CE7BE7-DB36-4C9A-91D5-9B96BD24DC4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C54BD9D-5B66-4E07-8D23-D6E8A99518F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B17107FF-D1D0-4941-ACAD-70A8A99C9947}"/>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363B6FB-E1A0-4E7F-94CF-F46207514EF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A3DC692D-7F30-4A15-BF93-61C502FB39D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DB0BECD3-BA6C-470F-A30B-94AA2205076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827BA369-EE5C-4924-BA2E-58CF6282614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DEAF1DA-8DCE-47F5-9888-2C7A6D4138B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C60CFA83-3466-4E66-89C9-C3678E2C396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2B488B4-0C70-480A-9DAD-751944CCCAB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A435678F-4A01-4541-AFCB-51555DB0C867}"/>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4A2DDB7-2B93-41BE-8966-6F071479C29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26C9BD1-EFB9-4E0E-A4DF-596B139E223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D0EEA6E-8F29-45D6-B4A9-9250188A996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FED4CF0-EAE9-4E54-8F43-270DF27F07E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B1F3460-B13B-4856-B9BC-732047CD4066}"/>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FA252F6-9E7A-412F-911F-55015B69AFD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34ED02E-4101-4690-9696-27F9F8D71E2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5A2AD03-3BD5-4680-8670-181E2F98241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BBEE40E-DB77-43FE-97D7-0448BA27073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64279C75-DF46-4FFF-BE4A-EA93759CD9D9}"/>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7D58EA41-1BB0-43A4-B541-5CC3F3EFF52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24EE6AC-7491-4E74-A989-14BF78EF604A}"/>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C757651-486A-42DD-96A1-BFC9DC8328BB}"/>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D7AD904-048F-46AD-B3D0-C3C078669FB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3C40228-6120-457A-852B-341E8F3D918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1F01EE5-4EEA-4902-9C8A-7B05EADBF04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7875D609-023C-4F1D-A3D7-DFC32A6128D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95C0980-C741-45BA-B013-3C2E1287DEF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AE75E67-80E6-4408-81CA-BE090A5E954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8AA0737-A6C7-4734-B77D-B1C9DC710658}"/>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DC52DC8-965C-41FD-BEF1-CDBA2454401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24FADBC-AF0A-44F4-ACB0-92CEB1581CE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E3E58C5-4FDE-43DA-A243-2B5147E1B8D4}"/>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668D629-54D6-4DEC-BD18-25AC5E822AC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D9E867D-71B6-43D6-9D1B-E76B93195785}"/>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206AEA9-847E-4506-A7AB-0E30678FEF2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AB5EBC97-4735-442A-80A4-D12AF2784D0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2410C8D5-2847-447A-98FB-BAC08229FC9F}"/>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68A0462-B2CB-43D2-9AAC-AE8399FE94D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15FC140-A00E-40EB-B57C-966D4507B27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2AA47A1-6DE1-466F-8836-1FFE06D4E6E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0D651ED-9B63-413D-826B-9A50E9799143}"/>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99E7848-31F4-45D9-AE76-CF199ED151B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3137BC9-C99B-4849-B6BC-C0C33E7EF87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3FBE386-F54E-4B32-8C3E-5389D0564B3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0646302-5DAB-40C9-9119-1F786A2757F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0EA43DC-894F-426D-9313-3AD3F2C5608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F4EA17BB-619F-43BB-BEAF-F9CE875290D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DFE4368-C507-46BB-99B5-29FDA17C4EC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E77587E-E595-43CE-A61C-85FBAB9CFED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6E8E075-53A8-40F2-83B9-3BD92AD8B395}"/>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E0972B8-15D7-45E9-85D2-410F74AA02C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73AAC77-F13F-474E-8EAA-0EE2C962F03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B1434607-2BB5-4626-96C7-F90193ADA452}"/>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575D0C0-8670-490C-855F-DF9BA501D05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23409EF-E59D-4EA3-AAFF-B4FF4AE8378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0953480-AA3B-484D-B815-445B52D9ED4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998D2A6-FA04-4369-8E35-AEF5B9A5295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EBEA09E3-648B-4534-9412-FD650270E19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06C84493-E9B7-44CB-9B45-A943F3AAE54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1DE57D5-6483-4C40-91EB-891560F9F62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263188F-8E87-479B-9C6F-2B5912A3CA5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D4C541E-1494-4026-9BCD-21D67196101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v>
          </cell>
          <cell r="X48" t="str">
            <v xml:space="preserve"> </v>
          </cell>
          <cell r="AA48" t="str">
            <v>●</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425" t="str">
            <v>【概要】　浄水場の更新（現浄水場と同じ敷地内）
【見込まれる主な効果】　事業費の縮減、民間ノウハウの活用</v>
          </cell>
          <cell r="BC425" t="str">
            <v>　</v>
          </cell>
        </row>
        <row r="431">
          <cell r="S431" t="str">
            <v>令和</v>
          </cell>
          <cell r="V431">
            <v>5</v>
          </cell>
        </row>
        <row r="432">
          <cell r="V432">
            <v>2</v>
          </cell>
          <cell r="BC432" t="str">
            <v>　</v>
          </cell>
        </row>
        <row r="433">
          <cell r="V433" t="str">
            <v xml:space="preserve"> </v>
          </cell>
          <cell r="BC433" t="str">
            <v>　</v>
          </cell>
        </row>
        <row r="434">
          <cell r="BC434" t="str">
            <v>　</v>
          </cell>
        </row>
        <row r="435">
          <cell r="BC435" t="str">
            <v>●</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個別排水処理施設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電気事業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ごみの熔融処理過程で発生する熱を利用し発電する施設であり、当初計画のとおり当該発電量をもって施設で必要な電力を十分に賄っているため。</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市場事業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地方卸売市場化した青果部、水産物部の管理業務について指定管理者制度を導入した。
施設の環境整備に対する迅速な対応。</v>
          </cell>
        </row>
        <row r="313">
          <cell r="G313" t="str">
            <v>●</v>
          </cell>
          <cell r="U313" t="str">
            <v>平成</v>
          </cell>
          <cell r="X313">
            <v>24</v>
          </cell>
        </row>
        <row r="314">
          <cell r="G314" t="str">
            <v xml:space="preserve"> </v>
          </cell>
          <cell r="X314">
            <v>4</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観光施設事業</v>
          </cell>
          <cell r="W17" t="str">
            <v>その他観光</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「秋田市大森山動物園条例」に基づき、自然および命の大切さについて学ぶ環境教育としての役割や、種の保存活動（希少種の繁殖）など公的な機能を推進することとしている。
　また、平成22年３月に策定（平成29年12月改訂）した「大森山自然動物公園（仮称）整備構想」に基づき、大森山公園と大森山動物園を長期的な視点から、計画的かつ一体的な整備を推進することとしているため、現行の経営体制・手法を継続する。</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v>
          </cell>
          <cell r="X49" t="str">
            <v>●</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58">
          <cell r="B458" t="str">
            <v>　将来にわたり良質で安全な医療を提供できるか、効率的な病院経営が可能かという観点から検討を行い、地方独立行政法人への移行が適切と判断した。移行後は、必要な職員数を確保し、高度専門医療・不採算医療等の提供に努めるとともに、電子カルテの導入等による業務の効率化にも取り組んでいる。</v>
          </cell>
        </row>
        <row r="464">
          <cell r="G464" t="str">
            <v xml:space="preserve"> </v>
          </cell>
        </row>
        <row r="465">
          <cell r="G465" t="str">
            <v>●</v>
          </cell>
        </row>
        <row r="468">
          <cell r="B468" t="str">
            <v>平成</v>
          </cell>
          <cell r="E468">
            <v>26</v>
          </cell>
        </row>
        <row r="469">
          <cell r="E469">
            <v>4</v>
          </cell>
        </row>
        <row r="470">
          <cell r="E470">
            <v>1</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公共下水道</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八橋下水道終末処理場は市の公共下水道の約３割に当たる八橋処理区の汚水を処理してきたが、老朽化が進み、今後も継続して使用するには、改築や設備更新に多額の費用が必要とされていた。また、秋田臨海処理センターは、県流域下水道の臨海処理区を対象にした施設であるが、人口減などにより流入量が減り、施設の稼働率が低下していた。こうした状況を踏まえ、県と秋田市が2016年度に統合事業に着手した。今後50年間の試算で、改築更新費を約50億円縮減、維持管理費を約70億円軽減することができる見込み。</v>
          </cell>
        </row>
        <row r="65">
          <cell r="G65" t="str">
            <v xml:space="preserve"> </v>
          </cell>
          <cell r="S65" t="str">
            <v>令和</v>
          </cell>
          <cell r="V65">
            <v>2</v>
          </cell>
        </row>
        <row r="66">
          <cell r="G66" t="str">
            <v>●</v>
          </cell>
          <cell r="V66">
            <v>8</v>
          </cell>
        </row>
        <row r="67">
          <cell r="V67">
            <v>21</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6">
          <cell r="Y196"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下水道施設の維持管理について包括的民間委託を導入することで、民間企業のノウハウの活用およびコスト縮減を図るものである。</v>
          </cell>
        </row>
        <row r="398">
          <cell r="B398" t="str">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人口減少下における生活排水処理事業の効率化を図るため、改築更新の時期を迎えている特定環境保全公共下水道金足浄化センターおよび羽川浄化センターを廃止、流域関連公共下水道へ接続することにより、効率的かつ持続的な生活排水処理の実現を目指してい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5">
          <cell r="Y265" t="str">
            <v xml:space="preserve"> </v>
          </cell>
        </row>
        <row r="266">
          <cell r="Y266" t="str">
            <v xml:space="preserve"> </v>
          </cell>
        </row>
        <row r="267">
          <cell r="Y267" t="str">
            <v>●</v>
          </cell>
        </row>
        <row r="268">
          <cell r="Y268" t="str">
            <v xml:space="preserve"> </v>
          </cell>
        </row>
        <row r="273">
          <cell r="Y273" t="str">
            <v xml:space="preserve"> </v>
          </cell>
        </row>
        <row r="274">
          <cell r="Y274" t="str">
            <v xml:space="preserve"> </v>
          </cell>
        </row>
        <row r="275">
          <cell r="Y275" t="str">
            <v xml:space="preserve"> </v>
          </cell>
        </row>
        <row r="278">
          <cell r="B278" t="str">
            <v>令和</v>
          </cell>
          <cell r="E278">
            <v>5</v>
          </cell>
        </row>
        <row r="279">
          <cell r="E279">
            <v>3</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下水道施設の維持管理について包括的民間委託を導入することで、民間企業のノウハウの活用およびコスト縮減を図るものである。</v>
          </cell>
        </row>
        <row r="398">
          <cell r="B398" t="str">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v>
          </cell>
          <cell r="X47" t="str">
            <v xml:space="preserve"> </v>
          </cell>
          <cell r="AA47" t="str">
            <v xml:space="preserve"> </v>
          </cell>
          <cell r="AD47" t="str">
            <v>●</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人口減少下における生活排水処理事業の効率化を図るため、平成27年度に策定した秋田市生活排水処理構想において、令和16年度を最終年とする処理施設の統廃合計画を策定している。 統廃合により隣接する処理区との集約や公共下水道への接続を図ることによって、令和17年度には22の農業集落排水処理区を2箇所まで減らし、農業集落排水施設の処理機能を効率的に維持していく予定であ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v>
          </cell>
        </row>
        <row r="261">
          <cell r="Y261" t="str">
            <v>●</v>
          </cell>
        </row>
        <row r="262">
          <cell r="Y262" t="str">
            <v xml:space="preserve"> </v>
          </cell>
        </row>
        <row r="264">
          <cell r="Y264" t="str">
            <v xml:space="preserve"> </v>
          </cell>
        </row>
        <row r="265">
          <cell r="Y265" t="str">
            <v xml:space="preserve"> </v>
          </cell>
        </row>
        <row r="266">
          <cell r="Y266" t="str">
            <v>●</v>
          </cell>
        </row>
        <row r="267">
          <cell r="Y267" t="str">
            <v xml:space="preserve"> </v>
          </cell>
        </row>
        <row r="268">
          <cell r="Y268" t="str">
            <v>●</v>
          </cell>
        </row>
        <row r="273">
          <cell r="Y273" t="str">
            <v xml:space="preserve"> </v>
          </cell>
        </row>
        <row r="274">
          <cell r="Y274" t="str">
            <v xml:space="preserve"> </v>
          </cell>
        </row>
        <row r="275">
          <cell r="Y275" t="str">
            <v xml:space="preserve"> </v>
          </cell>
        </row>
        <row r="278">
          <cell r="B278" t="str">
            <v>令和</v>
          </cell>
          <cell r="E278">
            <v>17</v>
          </cell>
        </row>
        <row r="279">
          <cell r="E279">
            <v>4</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392">
          <cell r="B392" t="str">
            <v>下水道施設の維持管理について包括的民間委託を導入することで、民間企業のノウハウの活用およびコスト縮減を図るものである。</v>
          </cell>
        </row>
        <row r="398">
          <cell r="B398" t="str">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秋田市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v>
          </cell>
          <cell r="X47" t="str">
            <v>●</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56">
          <cell r="B356" t="str">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ell>
        </row>
        <row r="362">
          <cell r="B362" t="str">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ell>
        </row>
        <row r="368">
          <cell r="B368" t="str">
            <v>平成</v>
          </cell>
          <cell r="E368">
            <v>26</v>
          </cell>
        </row>
        <row r="369">
          <cell r="E369">
            <v>4</v>
          </cell>
        </row>
        <row r="370">
          <cell r="E370">
            <v>1</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3C3F0-3C9E-4D2B-9182-ADF3368ACB0A}">
  <sheetPr>
    <pageSetUpPr fitToPage="1"/>
  </sheetPr>
  <dimension ref="A1:CN315"/>
  <sheetViews>
    <sheetView showZeros="0" tabSelected="1" view="pageBreakPreview" zoomScale="60" zoomScaleNormal="55" workbookViewId="0">
      <selection activeCell="CD314" sqref="CD31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秋田市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v>
      </c>
      <c r="AG24" s="80"/>
      <c r="AH24" s="80"/>
      <c r="AI24" s="80"/>
      <c r="AJ24" s="80"/>
      <c r="AK24" s="80"/>
      <c r="AL24" s="81"/>
      <c r="AM24" s="79" t="str">
        <f>IF([1]回答表!R48="●","●","")</f>
        <v>●</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v>
      </c>
      <c r="O224" s="131"/>
      <c r="P224" s="131"/>
      <c r="Q224" s="132"/>
      <c r="R224" s="119"/>
      <c r="S224" s="119"/>
      <c r="T224" s="119"/>
      <c r="U224" s="133" t="str">
        <f>IF([1]回答表!X47="●",[1]回答表!B356,IF([1]回答表!AA47="●",[1]回答表!B379,""))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IF([1]回答表!X47="●",[1]回答表!E368,IF([1]回答表!AA47="●",[1]回答表!E385,""))</f>
        <v>26</v>
      </c>
      <c r="BG227" s="151"/>
      <c r="BH227" s="151"/>
      <c r="BI227" s="151"/>
      <c r="BJ227" s="150">
        <f>IF([1]回答表!X47="●",[1]回答表!E369,IF([1]回答表!AA47="●",[1]回答表!E386,""))</f>
        <v>4</v>
      </c>
      <c r="BK227" s="151"/>
      <c r="BL227" s="151"/>
      <c r="BM227" s="152"/>
      <c r="BN227" s="150">
        <f>IF([1]回答表!X47="●",[1]回答表!E370,IF([1]回答表!AA47="●",[1]回答表!E387,""))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200.2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【概要】　浄水場の更新（現浄水場と同じ敷地内）
【見込まれる主な効果】　事業費の縮減、民間ノウハウの活用</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v>
      </c>
      <c r="AR248" s="272"/>
      <c r="AS248" s="272"/>
      <c r="AT248" s="272"/>
      <c r="AU248" s="273" t="s">
        <v>73</v>
      </c>
      <c r="AV248" s="274"/>
      <c r="AW248" s="274"/>
      <c r="AX248" s="275"/>
      <c r="AY248" s="272" t="str">
        <f>IF([1]回答表!X48="●",[1]回答表!BC423,IF([1]回答表!AA48="●",[1]回答表!BC437,""))</f>
        <v>　</v>
      </c>
      <c r="AZ248" s="272"/>
      <c r="BA248" s="272"/>
      <c r="BB248" s="272"/>
      <c r="BC248" s="120"/>
      <c r="BD248" s="109"/>
      <c r="BE248" s="109"/>
      <c r="BF248" s="138" t="str">
        <f>IF([1]回答表!X48="●",[1]回答表!S417,IF([1]回答表!AA48="●",[1]回答表!S431,""))</f>
        <v>令和</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f>IF([1]回答表!X48="●",[1]回答表!V417,IF([1]回答表!AA48="●",[1]回答表!V431,""))</f>
        <v>5</v>
      </c>
      <c r="BG251" s="151"/>
      <c r="BH251" s="151"/>
      <c r="BI251" s="151"/>
      <c r="BJ251" s="150">
        <f>IF([1]回答表!X48="●",[1]回答表!V418,IF([1]回答表!AA48="●",[1]回答表!V432,""))</f>
        <v>2</v>
      </c>
      <c r="BK251" s="151"/>
      <c r="BL251" s="151"/>
      <c r="BM251" s="152"/>
      <c r="BN251" s="150" t="str">
        <f>IF([1]回答表!X48="●",[1]回答表!V419,IF([1]回答表!AA48="●",[1]回答表!V433,""))</f>
        <v xml:space="preserve">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v>
      </c>
      <c r="AR256" s="272"/>
      <c r="AS256" s="272"/>
      <c r="AT256" s="272"/>
      <c r="AU256" s="224" t="s">
        <v>79</v>
      </c>
      <c r="AV256" s="225"/>
      <c r="AW256" s="225"/>
      <c r="AX256" s="226"/>
      <c r="AY256" s="282" t="str">
        <f>IF([1]回答表!X48="●",[1]回答表!BC425,IF([1]回答表!AA48="●",[1]回答表!BC439,""))</f>
        <v>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DAA4-83D5-4463-B7B1-FCE75F74066A}">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IF(COUNTIF([10]回答表!K15,"*")&gt;0,[10]回答表!K15,"")</f>
        <v>秋田市</v>
      </c>
      <c r="D11" s="8"/>
      <c r="E11" s="8"/>
      <c r="F11" s="8"/>
      <c r="G11" s="8"/>
      <c r="H11" s="8"/>
      <c r="I11" s="8"/>
      <c r="J11" s="8"/>
      <c r="K11" s="8"/>
      <c r="L11" s="8"/>
      <c r="M11" s="8"/>
      <c r="N11" s="8"/>
      <c r="O11" s="8"/>
      <c r="P11" s="8"/>
      <c r="Q11" s="8"/>
      <c r="R11" s="8"/>
      <c r="S11" s="8"/>
      <c r="T11" s="8"/>
      <c r="U11" s="22" t="str">
        <f>IF(COUNTIF([10]回答表!F17,"*")&gt;0,[10]回答表!F17,"")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IF(COUNTIF([10]回答表!W17,"*")&gt;0,[10]回答表!W17,"")</f>
        <v>個別排水処理施設</v>
      </c>
      <c r="AP11" s="10"/>
      <c r="AQ11" s="10"/>
      <c r="AR11" s="10"/>
      <c r="AS11" s="10"/>
      <c r="AT11" s="10"/>
      <c r="AU11" s="10"/>
      <c r="AV11" s="10"/>
      <c r="AW11" s="10"/>
      <c r="AX11" s="10"/>
      <c r="AY11" s="10"/>
      <c r="AZ11" s="10"/>
      <c r="BA11" s="10"/>
      <c r="BB11" s="10"/>
      <c r="BC11" s="10"/>
      <c r="BD11" s="10"/>
      <c r="BE11" s="10"/>
      <c r="BF11" s="11"/>
      <c r="BG11" s="21" t="str">
        <f>IF(COUNTIF([10]回答表!F19,"*")&gt;0,[10]回答表!F19,"")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IF([10]回答表!R43="●","●","")</f>
        <v/>
      </c>
      <c r="E24" s="80"/>
      <c r="F24" s="80"/>
      <c r="G24" s="80"/>
      <c r="H24" s="80"/>
      <c r="I24" s="80"/>
      <c r="J24" s="81"/>
      <c r="K24" s="79" t="str">
        <f>IF([10]回答表!R44="●","●","")</f>
        <v/>
      </c>
      <c r="L24" s="80"/>
      <c r="M24" s="80"/>
      <c r="N24" s="80"/>
      <c r="O24" s="80"/>
      <c r="P24" s="80"/>
      <c r="Q24" s="81"/>
      <c r="R24" s="79" t="str">
        <f>IF([10]回答表!R45="●","●","")</f>
        <v/>
      </c>
      <c r="S24" s="80"/>
      <c r="T24" s="80"/>
      <c r="U24" s="80"/>
      <c r="V24" s="80"/>
      <c r="W24" s="80"/>
      <c r="X24" s="81"/>
      <c r="Y24" s="79" t="str">
        <f>IF([10]回答表!R46="●","●","")</f>
        <v/>
      </c>
      <c r="Z24" s="80"/>
      <c r="AA24" s="80"/>
      <c r="AB24" s="80"/>
      <c r="AC24" s="80"/>
      <c r="AD24" s="80"/>
      <c r="AE24" s="81"/>
      <c r="AF24" s="79" t="str">
        <f>IF([10]回答表!R47="●","●","")</f>
        <v>●</v>
      </c>
      <c r="AG24" s="80"/>
      <c r="AH24" s="80"/>
      <c r="AI24" s="80"/>
      <c r="AJ24" s="80"/>
      <c r="AK24" s="80"/>
      <c r="AL24" s="81"/>
      <c r="AM24" s="79" t="str">
        <f>IF([10]回答表!R48="●","●","")</f>
        <v/>
      </c>
      <c r="AN24" s="80"/>
      <c r="AO24" s="80"/>
      <c r="AP24" s="80"/>
      <c r="AQ24" s="80"/>
      <c r="AR24" s="80"/>
      <c r="AS24" s="81"/>
      <c r="AT24" s="79" t="str">
        <f>IF([10]回答表!R49="●","●","")</f>
        <v/>
      </c>
      <c r="AU24" s="80"/>
      <c r="AV24" s="80"/>
      <c r="AW24" s="80"/>
      <c r="AX24" s="80"/>
      <c r="AY24" s="80"/>
      <c r="AZ24" s="81"/>
      <c r="BA24" s="68"/>
      <c r="BB24" s="82" t="str">
        <f>IF([10]回答表!R50="●","●","")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IF([10]回答表!X43="●","●","")</f>
        <v/>
      </c>
      <c r="O36" s="131"/>
      <c r="P36" s="131"/>
      <c r="Q36" s="132"/>
      <c r="R36" s="119"/>
      <c r="S36" s="119"/>
      <c r="T36" s="119"/>
      <c r="U36" s="133" t="str">
        <f>IF([10]回答表!X43="●",[10]回答表!B59,IF([10]回答表!AA43="●",[10]回答表!B79,""))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IF([10]回答表!X43="●",[10]回答表!S65,IF([10]回答表!AA43="●",[10]回答表!S85,""))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IF([10]回答表!X43="●",[10]回答表!G65,IF([10]回答表!AA43="●",[10]回答表!G85,""))</f>
        <v/>
      </c>
      <c r="AN38" s="83"/>
      <c r="AO38" s="83"/>
      <c r="AP38" s="83"/>
      <c r="AQ38" s="83"/>
      <c r="AR38" s="83"/>
      <c r="AS38" s="83"/>
      <c r="AT38" s="153"/>
      <c r="AU38" s="82" t="str">
        <f>IF([10]回答表!X43="●",[10]回答表!G66,IF([10]回答表!AA43="●",[10]回答表!G86,""))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IF([10]回答表!X43="●",[10]回答表!V65,IF([10]回答表!AA43="●",[10]回答表!V85,""))</f>
        <v/>
      </c>
      <c r="BG39" s="16"/>
      <c r="BH39" s="16"/>
      <c r="BI39" s="17"/>
      <c r="BJ39" s="150" t="str">
        <f>IF([10]回答表!X43="●",[10]回答表!V66,IF([10]回答表!AA43="●",[10]回答表!V86,""))</f>
        <v/>
      </c>
      <c r="BK39" s="16"/>
      <c r="BL39" s="16"/>
      <c r="BM39" s="17"/>
      <c r="BN39" s="150" t="str">
        <f>IF([10]回答表!X43="●",[10]回答表!V67,IF([10]回答表!AA43="●",[10]回答表!V87,""))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IF([10]回答表!X43="●",[10]回答表!O71,IF([10]回答表!AA43="●",[10]回答表!O91,""))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IF([10]回答表!X43="●",[10]回答表!O72,IF([10]回答表!AA43="●",[10]回答表!O92,""))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IF([10]回答表!AA43="●","●","")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IF([10]回答表!X43="●",[10]回答表!O73,IF([10]回答表!AA43="●",[10]回答表!O93,""))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IF([10]回答表!X43="●",[10]回答表!O74,IF([10]回答表!AA43="●",[10]回答表!O94,""))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IF([10]回答表!X43="●",[10]回答表!AG71,IF([10]回答表!AA43="●",[10]回答表!AG91,""))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IF([10]回答表!X43="●",[10]回答表!AG72,IF([10]回答表!AA43="●",[10]回答表!AG92,""))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IF([10]回答表!AD43="●","●","")</f>
        <v/>
      </c>
      <c r="O51" s="131"/>
      <c r="P51" s="131"/>
      <c r="Q51" s="132"/>
      <c r="R51" s="119"/>
      <c r="S51" s="119"/>
      <c r="T51" s="119"/>
      <c r="U51" s="133" t="str">
        <f>IF([10]回答表!AD43="●",[10]回答表!B99,"")</f>
        <v/>
      </c>
      <c r="V51" s="134"/>
      <c r="W51" s="134"/>
      <c r="X51" s="134"/>
      <c r="Y51" s="134"/>
      <c r="Z51" s="134"/>
      <c r="AA51" s="134"/>
      <c r="AB51" s="134"/>
      <c r="AC51" s="134"/>
      <c r="AD51" s="134"/>
      <c r="AE51" s="134"/>
      <c r="AF51" s="134"/>
      <c r="AG51" s="134"/>
      <c r="AH51" s="134"/>
      <c r="AI51" s="134"/>
      <c r="AJ51" s="135"/>
      <c r="AK51" s="183"/>
      <c r="AL51" s="183"/>
      <c r="AM51" s="133" t="str">
        <f>IF([10]回答表!AD43="●",[10]回答表!B104,"")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IF([10]回答表!X44="●","●","")</f>
        <v/>
      </c>
      <c r="O62" s="131"/>
      <c r="P62" s="131"/>
      <c r="Q62" s="132"/>
      <c r="R62" s="119"/>
      <c r="S62" s="119"/>
      <c r="T62" s="119"/>
      <c r="U62" s="133" t="str">
        <f>IF([10]回答表!X44="●",[10]回答表!B115,IF([10]回答表!AA44="●",[10]回答表!B127,""))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IF([10]回答表!X44="●",[10]回答表!S121,IF([10]回答表!AA44="●",[10]回答表!S133,""))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IF([10]回答表!X44="●",[10]回答表!J121,IF([10]回答表!AA44="●",[10]回答表!J133,""))</f>
        <v/>
      </c>
      <c r="AN65" s="83"/>
      <c r="AO65" s="83"/>
      <c r="AP65" s="83"/>
      <c r="AQ65" s="83"/>
      <c r="AR65" s="83"/>
      <c r="AS65" s="83"/>
      <c r="AT65" s="153"/>
      <c r="AU65" s="82" t="str">
        <f>IF([10]回答表!X44="●",[10]回答表!J122,IF([10]回答表!AA44="●",[10]回答表!J134,""))</f>
        <v/>
      </c>
      <c r="AV65" s="83"/>
      <c r="AW65" s="83"/>
      <c r="AX65" s="83"/>
      <c r="AY65" s="83"/>
      <c r="AZ65" s="83"/>
      <c r="BA65" s="83"/>
      <c r="BB65" s="153"/>
      <c r="BC65" s="120"/>
      <c r="BD65" s="109"/>
      <c r="BE65" s="109"/>
      <c r="BF65" s="150" t="str">
        <f>IF([10]回答表!X44="●",[10]回答表!V121,IF([10]回答表!AA44="●",[10]回答表!V133,""))</f>
        <v/>
      </c>
      <c r="BG65" s="151"/>
      <c r="BH65" s="151"/>
      <c r="BI65" s="151"/>
      <c r="BJ65" s="150" t="str">
        <f>IF([10]回答表!X44="●",[10]回答表!V122,IF([10]回答表!AA44="●",[10]回答表!V134,""))</f>
        <v/>
      </c>
      <c r="BK65" s="151"/>
      <c r="BL65" s="151"/>
      <c r="BM65" s="151"/>
      <c r="BN65" s="150" t="str">
        <f>IF([10]回答表!X44="●",[10]回答表!V123,IF([10]回答表!AA44="●",[10]回答表!V135,""))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IF([10]回答表!AA44="●","●","")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IF([10]回答表!AD44="●","●","")</f>
        <v/>
      </c>
      <c r="O74" s="131"/>
      <c r="P74" s="131"/>
      <c r="Q74" s="132"/>
      <c r="R74" s="119"/>
      <c r="S74" s="119"/>
      <c r="T74" s="119"/>
      <c r="U74" s="133" t="str">
        <f>IF([10]回答表!AD44="●",[10]回答表!B140,"")</f>
        <v/>
      </c>
      <c r="V74" s="134"/>
      <c r="W74" s="134"/>
      <c r="X74" s="134"/>
      <c r="Y74" s="134"/>
      <c r="Z74" s="134"/>
      <c r="AA74" s="134"/>
      <c r="AB74" s="134"/>
      <c r="AC74" s="134"/>
      <c r="AD74" s="134"/>
      <c r="AE74" s="134"/>
      <c r="AF74" s="134"/>
      <c r="AG74" s="134"/>
      <c r="AH74" s="134"/>
      <c r="AI74" s="134"/>
      <c r="AJ74" s="135"/>
      <c r="AK74" s="183"/>
      <c r="AL74" s="183"/>
      <c r="AM74" s="133" t="str">
        <f>IF([10]回答表!AD44="●",[10]回答表!B146,"")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IF([10]回答表!F17="水道事業",IF([10]回答表!X45="●","●",""),"")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IF([10]回答表!F17="水道事業",IF([10]回答表!X45="●",[10]回答表!B158,IF([10]回答表!AA45="●",[10]回答表!B223,"")),"")</f>
        <v/>
      </c>
      <c r="AN86" s="201"/>
      <c r="AO86" s="201"/>
      <c r="AP86" s="201"/>
      <c r="AQ86" s="201"/>
      <c r="AR86" s="201"/>
      <c r="AS86" s="201"/>
      <c r="AT86" s="201"/>
      <c r="AU86" s="201"/>
      <c r="AV86" s="201"/>
      <c r="AW86" s="201"/>
      <c r="AX86" s="201"/>
      <c r="AY86" s="201"/>
      <c r="AZ86" s="201"/>
      <c r="BA86" s="201"/>
      <c r="BB86" s="201"/>
      <c r="BC86" s="202"/>
      <c r="BD86" s="109"/>
      <c r="BE86" s="109"/>
      <c r="BF86" s="138" t="str">
        <f>IF([10]回答表!F17="水道事業",IF([10]回答表!X45="●",[10]回答表!B212,IF([10]回答表!AA45="●",[10]回答表!B278,"")),"")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IF([10]回答表!F17="水道事業",IF([10]回答表!X45="●",[10]回答表!J166,IF([10]回答表!AA45="●",[10]回答表!J231,"")),"")</f>
        <v/>
      </c>
      <c r="V88" s="83"/>
      <c r="W88" s="83"/>
      <c r="X88" s="83"/>
      <c r="Y88" s="83"/>
      <c r="Z88" s="83"/>
      <c r="AA88" s="83"/>
      <c r="AB88" s="153"/>
      <c r="AC88" s="82" t="str">
        <f>IF([10]回答表!F17="水道事業",IF([10]回答表!X45="●",[10]回答表!J173,IF([10]回答表!AA45="●",[10]回答表!J238,"")),"")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IF([10]回答表!F17="水道事業",IF([10]回答表!X45="●",[10]回答表!E212,IF([10]回答表!AA45="●",[10]回答表!E278,"")),"")</f>
        <v/>
      </c>
      <c r="BG89" s="151"/>
      <c r="BH89" s="151"/>
      <c r="BI89" s="151"/>
      <c r="BJ89" s="150" t="str">
        <f>IF([10]回答表!F17="水道事業",IF([10]回答表!X45="●",[10]回答表!E213,IF([10]回答表!AA45="●",[10]回答表!E279,"")),"")</f>
        <v/>
      </c>
      <c r="BK89" s="151"/>
      <c r="BL89" s="151"/>
      <c r="BM89" s="151"/>
      <c r="BN89" s="150" t="str">
        <f>IF([10]回答表!F17="水道事業",IF([10]回答表!X45="●",[10]回答表!E214,IF([10]回答表!AA45="●",[10]回答表!E280,"")),"")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IF([10]回答表!F17="水道事業",IF([10]回答表!AA45="●","●",""),"")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IF([10]回答表!F17="水道事業",IF([10]回答表!X45="●",[10]回答表!J176,IF([10]回答表!AA45="●",[10]回答表!J241,"")),"")</f>
        <v/>
      </c>
      <c r="V93" s="83"/>
      <c r="W93" s="83"/>
      <c r="X93" s="83"/>
      <c r="Y93" s="83"/>
      <c r="Z93" s="83"/>
      <c r="AA93" s="83"/>
      <c r="AB93" s="153"/>
      <c r="AC93" s="82" t="str">
        <f>IF([10]回答表!F17="水道事業",IF([10]回答表!X45="●",[10]回答表!J180,IF([10]回答表!AA45="●",[10]回答表!J245,"")),"")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IF([10]回答表!F17="水道事業",IF([10]回答表!AD45="○","○",""),"")</f>
        <v/>
      </c>
      <c r="O98" s="131"/>
      <c r="P98" s="131"/>
      <c r="Q98" s="132"/>
      <c r="R98" s="119"/>
      <c r="S98" s="119"/>
      <c r="T98" s="119"/>
      <c r="U98" s="133" t="str">
        <f>IF([10]回答表!F17="水道事業",IF([10]回答表!AD45="●",[10]回答表!B289,""),"")</f>
        <v/>
      </c>
      <c r="V98" s="134"/>
      <c r="W98" s="134"/>
      <c r="X98" s="134"/>
      <c r="Y98" s="134"/>
      <c r="Z98" s="134"/>
      <c r="AA98" s="134"/>
      <c r="AB98" s="134"/>
      <c r="AC98" s="134"/>
      <c r="AD98" s="134"/>
      <c r="AE98" s="134"/>
      <c r="AF98" s="134"/>
      <c r="AG98" s="134"/>
      <c r="AH98" s="134"/>
      <c r="AI98" s="134"/>
      <c r="AJ98" s="135"/>
      <c r="AK98" s="183"/>
      <c r="AL98" s="183"/>
      <c r="AM98" s="133" t="str">
        <f>IF([10]回答表!F17="水道事業",IF([10]回答表!AD45="●",[10]回答表!B295,""),"")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IF([10]回答表!F17="簡易水道事業",IF([10]回答表!X45="●",[10]回答表!B158,IF([10]回答表!AA45="●",[10]回答表!B223,"")),"")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IF([10]回答表!F17="簡易水道事業",IF([10]回答表!X45="●",[10]回答表!B212,IF([10]回答表!AA45="●",[10]回答表!B278,"")),"")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IF([10]回答表!F17="簡易水道事業",IF([10]回答表!X45="●","●",""),"")</f>
        <v/>
      </c>
      <c r="O112" s="131"/>
      <c r="P112" s="131"/>
      <c r="Q112" s="132"/>
      <c r="R112" s="119"/>
      <c r="S112" s="119"/>
      <c r="T112" s="119"/>
      <c r="U112" s="82" t="str">
        <f>IF([10]回答表!F17="簡易水道事業",IF([10]回答表!X45="●",[10]回答表!Y185,IF([10]回答表!AA45="●",[10]回答表!Y251,"")),"")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IF([10]回答表!F17="簡易水道事業",IF([10]回答表!X45="●",[10]回答表!E212,IF([10]回答表!AA45="●",[10]回答表!E278,"")),"")</f>
        <v/>
      </c>
      <c r="BG113" s="151"/>
      <c r="BH113" s="151"/>
      <c r="BI113" s="151"/>
      <c r="BJ113" s="150" t="str">
        <f>IF([10]回答表!F17="簡易水道事業",IF([10]回答表!X45="●",[10]回答表!E213,IF([10]回答表!AA45="●",[10]回答表!E279,"")),"")</f>
        <v/>
      </c>
      <c r="BK113" s="151"/>
      <c r="BL113" s="151"/>
      <c r="BM113" s="151"/>
      <c r="BN113" s="150" t="str">
        <f>IF([10]回答表!F17="簡易水道事業",IF([10]回答表!X45="●",[10]回答表!E214,IF([10]回答表!AA45="●",[10]回答表!E280,"")),"")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IF([10]回答表!F17="簡易水道事業",IF([10]回答表!X45="●",[10]回答表!Y186,IF([10]回答表!AA45="●",[10]回答表!Y252,"")),"")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IF([10]回答表!F17="簡易水道事業",IF([10]回答表!AA45="●","●",""),"")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IF([10]回答表!F17="簡易水道事業",IF([10]回答表!X45="●",[10]回答表!Y187,IF([10]回答表!AA45="●",[10]回答表!Y253,"")),"")</f>
        <v/>
      </c>
      <c r="V122" s="83"/>
      <c r="W122" s="83"/>
      <c r="X122" s="83"/>
      <c r="Y122" s="83"/>
      <c r="Z122" s="83"/>
      <c r="AA122" s="83"/>
      <c r="AB122" s="83"/>
      <c r="AC122" s="83"/>
      <c r="AD122" s="83"/>
      <c r="AE122" s="83"/>
      <c r="AF122" s="83"/>
      <c r="AG122" s="83"/>
      <c r="AH122" s="83"/>
      <c r="AI122" s="83"/>
      <c r="AJ122" s="153"/>
      <c r="AK122" s="68"/>
      <c r="AL122" s="68"/>
      <c r="AM122" s="233" t="str">
        <f>IF([10]回答表!F17="簡易水道事業",IF([10]回答表!X45="●",[10]回答表!Y189,IF([10]回答表!AA45="●",[10]回答表!Y255,"")),"")</f>
        <v/>
      </c>
      <c r="AN122" s="233"/>
      <c r="AO122" s="233"/>
      <c r="AP122" s="233"/>
      <c r="AQ122" s="233"/>
      <c r="AR122" s="233"/>
      <c r="AS122" s="233" t="str">
        <f>IF([10]回答表!F17="簡易水道事業",IF([10]回答表!X45="●",[10]回答表!Y190,IF([10]回答表!AA45="●",[10]回答表!Y256,"")),"")</f>
        <v/>
      </c>
      <c r="AT122" s="233"/>
      <c r="AU122" s="233"/>
      <c r="AV122" s="233"/>
      <c r="AW122" s="233"/>
      <c r="AX122" s="233"/>
      <c r="AY122" s="233" t="str">
        <f>IF([10]回答表!F17="簡易水道事業",IF([10]回答表!X45="●",[10]回答表!Y191,IF([10]回答表!AA45="●",[10]回答表!Y257,"")),"")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IF([10]回答表!F17="簡易水道事業",IF([10]回答表!AD45="●","●",""),"")</f>
        <v/>
      </c>
      <c r="O127" s="131"/>
      <c r="P127" s="131"/>
      <c r="Q127" s="132"/>
      <c r="R127" s="119"/>
      <c r="S127" s="119"/>
      <c r="T127" s="119"/>
      <c r="U127" s="133" t="str">
        <f>IF([10]回答表!F17="簡易水道事業",IF([10]回答表!AD45="●",[10]回答表!B289,""),"")</f>
        <v/>
      </c>
      <c r="V127" s="134"/>
      <c r="W127" s="134"/>
      <c r="X127" s="134"/>
      <c r="Y127" s="134"/>
      <c r="Z127" s="134"/>
      <c r="AA127" s="134"/>
      <c r="AB127" s="134"/>
      <c r="AC127" s="134"/>
      <c r="AD127" s="134"/>
      <c r="AE127" s="134"/>
      <c r="AF127" s="134"/>
      <c r="AG127" s="134"/>
      <c r="AH127" s="134"/>
      <c r="AI127" s="134"/>
      <c r="AJ127" s="135"/>
      <c r="AK127" s="183"/>
      <c r="AL127" s="183"/>
      <c r="AM127" s="133" t="str">
        <f>IF([10]回答表!F17="簡易水道事業",IF([10]回答表!AD45="●",[10]回答表!B295,""),"")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IF([10]回答表!F17="下水道事業",IF([10]回答表!X45="●","●",""),"")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IF([10]回答表!F17="下水道事業",IF([10]回答表!X45="●",[10]回答表!B158,IF([10]回答表!AA45="●",[10]回答表!B223,"")),"")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IF([10]回答表!F17="下水道事業",IF([10]回答表!X45="●",[10]回答表!B212,IF([10]回答表!AA45="●",[10]回答表!B278,"")),"")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IF([10]回答表!F17="下水道事業",IF([10]回答表!X45="●",[10]回答表!Y193,IF([10]回答表!AA45="●",[10]回答表!Y259,"")),"")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IF([10]回答表!F17="下水道事業",IF([10]回答表!X45="●",[10]回答表!E212,IF([10]回答表!AA45="●",[10]回答表!E278,"")),"")</f>
        <v/>
      </c>
      <c r="BG142" s="151"/>
      <c r="BH142" s="151"/>
      <c r="BI142" s="151"/>
      <c r="BJ142" s="150" t="str">
        <f>IF([10]回答表!F17="下水道事業",IF([10]回答表!X45="●",[10]回答表!E213,IF([10]回答表!AA45="●",[10]回答表!E279,"")),"")</f>
        <v/>
      </c>
      <c r="BK142" s="151"/>
      <c r="BL142" s="151"/>
      <c r="BM142" s="151"/>
      <c r="BN142" s="150" t="str">
        <f>IF([10]回答表!F17="下水道事業",IF([10]回答表!X45="●",[10]回答表!E214,IF([10]回答表!AA45="●",[10]回答表!E280,"")),"")</f>
        <v/>
      </c>
      <c r="BO142" s="151"/>
      <c r="BP142" s="151"/>
      <c r="BQ142" s="152"/>
      <c r="BR142" s="112"/>
      <c r="BX142" s="200" t="str">
        <f>IF([10]回答表!AQ20="下水道事業",IF([10]回答表!BI48="○",[10]回答表!AM161,IF([10]回答表!BL48="○",[10]回答表!AM226,"")),"")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IF([10]回答表!F17="下水道事業",IF([10]回答表!X45="●",[10]回答表!Y195,IF([10]回答表!AA45="●",[10]回答表!Y261,"")),"")</f>
        <v/>
      </c>
      <c r="V147" s="83"/>
      <c r="W147" s="83"/>
      <c r="X147" s="83"/>
      <c r="Y147" s="83"/>
      <c r="Z147" s="83"/>
      <c r="AA147" s="83"/>
      <c r="AB147" s="153"/>
      <c r="AC147" s="82" t="str">
        <f>IF([10]回答表!F17="下水道事業",IF([10]回答表!X45="●",[10]回答表!Y196,IF([10]回答表!AA45="●",[10]回答表!Y262,"")),"")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IF([10]回答表!F17="下水道事業",IF([10]回答表!X45="●",[10]回答表!Y198,IF([10]回答表!AA45="●",[10]回答表!Y264,"")),"")</f>
        <v/>
      </c>
      <c r="V153" s="83"/>
      <c r="W153" s="83"/>
      <c r="X153" s="83"/>
      <c r="Y153" s="83"/>
      <c r="Z153" s="83"/>
      <c r="AA153" s="83"/>
      <c r="AB153" s="153"/>
      <c r="AC153" s="82" t="str">
        <f>IF([10]回答表!F17="下水道事業",IF([10]回答表!X45="●",[10]回答表!Y199,IF([10]回答表!AA45="●",[10]回答表!Y265,"")),"")</f>
        <v/>
      </c>
      <c r="AD153" s="83"/>
      <c r="AE153" s="83"/>
      <c r="AF153" s="83"/>
      <c r="AG153" s="83"/>
      <c r="AH153" s="83"/>
      <c r="AI153" s="83"/>
      <c r="AJ153" s="153"/>
      <c r="AK153" s="82" t="str">
        <f>IF([10]回答表!F17="下水道事業",IF([10]回答表!X45="●",[10]回答表!Y200,IF([10]回答表!AA45="●",[10]回答表!Y266,"")),"")</f>
        <v/>
      </c>
      <c r="AL153" s="83"/>
      <c r="AM153" s="83"/>
      <c r="AN153" s="83"/>
      <c r="AO153" s="83"/>
      <c r="AP153" s="83"/>
      <c r="AQ153" s="83"/>
      <c r="AR153" s="153"/>
      <c r="AS153" s="82" t="str">
        <f>IF([10]回答表!F17="下水道事業",IF([10]回答表!X45="●",[10]回答表!Y201,IF([10]回答表!AA45="●",[10]回答表!Y267,"")),"")</f>
        <v/>
      </c>
      <c r="AT153" s="83"/>
      <c r="AU153" s="83"/>
      <c r="AV153" s="83"/>
      <c r="AW153" s="83"/>
      <c r="AX153" s="83"/>
      <c r="AY153" s="83"/>
      <c r="AZ153" s="153"/>
      <c r="BA153" s="82" t="str">
        <f>IF([10]回答表!F17="下水道事業",IF([10]回答表!X45="●",[10]回答表!Y202,IF([10]回答表!AA45="●",[10]回答表!Y268,"")),"")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IF([10]回答表!F17="下水道事業",IF([10]回答表!AA45="●","●",""),"")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IF([10]回答表!F17="下水道事業",IF([10]回答表!X45="●",[10]回答表!Y207,IF([10]回答表!AA45="●",[10]回答表!Y273,"")),"")</f>
        <v/>
      </c>
      <c r="V159" s="83"/>
      <c r="W159" s="83"/>
      <c r="X159" s="83"/>
      <c r="Y159" s="83"/>
      <c r="Z159" s="83"/>
      <c r="AA159" s="83"/>
      <c r="AB159" s="153"/>
      <c r="AC159" s="82" t="str">
        <f>IF([10]回答表!F17="下水道事業",IF([10]回答表!X45="●",[10]回答表!Y208,IF([10]回答表!AA45="●",[10]回答表!Y274,"")),"")</f>
        <v/>
      </c>
      <c r="AD159" s="83"/>
      <c r="AE159" s="83"/>
      <c r="AF159" s="83"/>
      <c r="AG159" s="83"/>
      <c r="AH159" s="83"/>
      <c r="AI159" s="83"/>
      <c r="AJ159" s="153"/>
      <c r="AK159" s="82" t="str">
        <f>IF([10]回答表!F17="下水道事業",IF([10]回答表!X45="●",[10]回答表!Y209,IF([10]回答表!AA45="●",[10]回答表!Y275,"")),"")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IF([10]回答表!F17="下水道事業",IF([10]回答表!AD45="●","●",""),"")</f>
        <v/>
      </c>
      <c r="O164" s="131"/>
      <c r="P164" s="131"/>
      <c r="Q164" s="132"/>
      <c r="R164" s="119"/>
      <c r="S164" s="119"/>
      <c r="T164" s="119"/>
      <c r="U164" s="133" t="str">
        <f>IF([10]回答表!F17="下水道事業",IF([10]回答表!AD45="●",[10]回答表!B289,""),"")</f>
        <v/>
      </c>
      <c r="V164" s="134"/>
      <c r="W164" s="134"/>
      <c r="X164" s="134"/>
      <c r="Y164" s="134"/>
      <c r="Z164" s="134"/>
      <c r="AA164" s="134"/>
      <c r="AB164" s="134"/>
      <c r="AC164" s="134"/>
      <c r="AD164" s="134"/>
      <c r="AE164" s="134"/>
      <c r="AF164" s="134"/>
      <c r="AG164" s="134"/>
      <c r="AH164" s="134"/>
      <c r="AI164" s="134"/>
      <c r="AJ164" s="135"/>
      <c r="AK164" s="183"/>
      <c r="AL164" s="183"/>
      <c r="AM164" s="133" t="str">
        <f>IF([10]回答表!F17="下水道事業",IF([10]回答表!AD45="●",[10]回答表!B295,""),"")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IF([10]回答表!BD17="●",IF([10]回答表!X45="●","●",""),"")</f>
        <v/>
      </c>
      <c r="O176" s="131"/>
      <c r="P176" s="131"/>
      <c r="Q176" s="132"/>
      <c r="R176" s="119"/>
      <c r="S176" s="119"/>
      <c r="T176" s="119"/>
      <c r="U176" s="133" t="str">
        <f>IF([10]回答表!BD17="●",IF([10]回答表!X45="●",[10]回答表!B158,IF([10]回答表!AA45="●",[10]回答表!B223,"")),"")</f>
        <v/>
      </c>
      <c r="V176" s="134"/>
      <c r="W176" s="134"/>
      <c r="X176" s="134"/>
      <c r="Y176" s="134"/>
      <c r="Z176" s="134"/>
      <c r="AA176" s="134"/>
      <c r="AB176" s="134"/>
      <c r="AC176" s="134"/>
      <c r="AD176" s="134"/>
      <c r="AE176" s="134"/>
      <c r="AF176" s="134"/>
      <c r="AG176" s="134"/>
      <c r="AH176" s="134"/>
      <c r="AI176" s="134"/>
      <c r="AJ176" s="135"/>
      <c r="AK176" s="136"/>
      <c r="AL176" s="136"/>
      <c r="AM176" s="138" t="str">
        <f>IF([10]回答表!BD17="●",IF([10]回答表!X45="●",[10]回答表!B212,IF([10]回答表!AA45="●",[10]回答表!B278,"")),"")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IF([10]回答表!BD17="●",IF([10]回答表!X45="●",[10]回答表!E212,IF([10]回答表!AA45="●",[10]回答表!E278,"")),"")</f>
        <v/>
      </c>
      <c r="AN179" s="151"/>
      <c r="AO179" s="151"/>
      <c r="AP179" s="151"/>
      <c r="AQ179" s="150" t="str">
        <f>IF([10]回答表!BD17="●",IF([10]回答表!X45="●",[10]回答表!E213,IF([10]回答表!AA45="●",[10]回答表!E279,"")),"")</f>
        <v/>
      </c>
      <c r="AR179" s="151"/>
      <c r="AS179" s="151"/>
      <c r="AT179" s="151"/>
      <c r="AU179" s="150" t="str">
        <f>IF([10]回答表!BD17="●",IF([10]回答表!X45="●",[10]回答表!E214,IF([10]回答表!AA45="●",[10]回答表!E280,"")),"")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IF([10]回答表!BD17="●",IF([10]回答表!AA45="●","●",""),"")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IF([10]回答表!BD17="●",IF([10]回答表!AD45="●","●",""),"")</f>
        <v/>
      </c>
      <c r="O188" s="131"/>
      <c r="P188" s="131"/>
      <c r="Q188" s="132"/>
      <c r="R188" s="119"/>
      <c r="S188" s="119"/>
      <c r="T188" s="119"/>
      <c r="U188" s="133" t="str">
        <f>IF([10]回答表!BD17="●",IF([10]回答表!AD45="●",[10]回答表!B289,""),"")</f>
        <v/>
      </c>
      <c r="V188" s="134"/>
      <c r="W188" s="134"/>
      <c r="X188" s="134"/>
      <c r="Y188" s="134"/>
      <c r="Z188" s="134"/>
      <c r="AA188" s="134"/>
      <c r="AB188" s="134"/>
      <c r="AC188" s="134"/>
      <c r="AD188" s="134"/>
      <c r="AE188" s="134"/>
      <c r="AF188" s="134"/>
      <c r="AG188" s="134"/>
      <c r="AH188" s="134"/>
      <c r="AI188" s="134"/>
      <c r="AJ188" s="135"/>
      <c r="AK188" s="183"/>
      <c r="AL188" s="183"/>
      <c r="AM188" s="133" t="str">
        <f>IF([10]回答表!BD17="●",IF([10]回答表!AD45="●",[10]回答表!B295,""),"")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IF([10]回答表!X46="●","●","")</f>
        <v/>
      </c>
      <c r="O200" s="131"/>
      <c r="P200" s="131"/>
      <c r="Q200" s="132"/>
      <c r="R200" s="119"/>
      <c r="S200" s="119"/>
      <c r="T200" s="119"/>
      <c r="U200" s="133" t="str">
        <f>IF([10]回答表!X46="●",[10]回答表!B307,IF([10]回答表!AA46="●",[10]回答表!B324,""))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IF([10]回答表!X46="●",[10]回答表!U313,IF([10]回答表!AA46="●",[10]回答表!U330,""))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IF([10]回答表!X46="●",[10]回答表!G313,IF([10]回答表!AA46="●",[10]回答表!G330,""))</f>
        <v/>
      </c>
      <c r="AN203" s="83"/>
      <c r="AO203" s="83"/>
      <c r="AP203" s="83"/>
      <c r="AQ203" s="83"/>
      <c r="AR203" s="83"/>
      <c r="AS203" s="83"/>
      <c r="AT203" s="153"/>
      <c r="AU203" s="82" t="str">
        <f>IF([10]回答表!X46="●",[10]回答表!G314,IF([10]回答表!AA46="●",[10]回答表!G331,""))</f>
        <v/>
      </c>
      <c r="AV203" s="83"/>
      <c r="AW203" s="83"/>
      <c r="AX203" s="83"/>
      <c r="AY203" s="83"/>
      <c r="AZ203" s="83"/>
      <c r="BA203" s="83"/>
      <c r="BB203" s="153"/>
      <c r="BC203" s="120"/>
      <c r="BD203" s="109"/>
      <c r="BE203" s="109"/>
      <c r="BF203" s="150" t="str">
        <f>IF([10]回答表!X46="●",[10]回答表!X313,IF([10]回答表!AA46="●",[10]回答表!X330,""))</f>
        <v/>
      </c>
      <c r="BG203" s="151"/>
      <c r="BH203" s="151"/>
      <c r="BI203" s="151"/>
      <c r="BJ203" s="150" t="str">
        <f>IF([10]回答表!X46="●",[10]回答表!X314,IF([10]回答表!AA46="●",[10]回答表!X331,""))</f>
        <v/>
      </c>
      <c r="BK203" s="151"/>
      <c r="BL203" s="151"/>
      <c r="BM203" s="152"/>
      <c r="BN203" s="150" t="str">
        <f>IF([10]回答表!X46="●",[10]回答表!X315,IF([10]回答表!AA46="●",[10]回答表!X332,""))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IF([10]回答表!AA46="●","●","")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IF([10]回答表!AD46="●","●","")</f>
        <v/>
      </c>
      <c r="O212" s="131"/>
      <c r="P212" s="131"/>
      <c r="Q212" s="132"/>
      <c r="R212" s="119"/>
      <c r="S212" s="119"/>
      <c r="T212" s="119"/>
      <c r="U212" s="133" t="str">
        <f>IF([10]回答表!AD46="●",[10]回答表!B337,"")</f>
        <v/>
      </c>
      <c r="V212" s="134"/>
      <c r="W212" s="134"/>
      <c r="X212" s="134"/>
      <c r="Y212" s="134"/>
      <c r="Z212" s="134"/>
      <c r="AA212" s="134"/>
      <c r="AB212" s="134"/>
      <c r="AC212" s="134"/>
      <c r="AD212" s="134"/>
      <c r="AE212" s="134"/>
      <c r="AF212" s="134"/>
      <c r="AG212" s="134"/>
      <c r="AH212" s="134"/>
      <c r="AI212" s="134"/>
      <c r="AJ212" s="135"/>
      <c r="AK212" s="259"/>
      <c r="AL212" s="259"/>
      <c r="AM212" s="133" t="str">
        <f>IF([10]回答表!AD46="●",[10]回答表!B343,"")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IF([10]回答表!X47="●","●","")</f>
        <v>●</v>
      </c>
      <c r="O224" s="131"/>
      <c r="P224" s="131"/>
      <c r="Q224" s="132"/>
      <c r="R224" s="119"/>
      <c r="S224" s="119"/>
      <c r="T224" s="119"/>
      <c r="U224" s="133" t="str">
        <f>IF([10]回答表!X47="●",[10]回答表!B356,IF([10]回答表!AA47="●",[10]回答表!B379,""))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IF([10]回答表!X47="●",[10]回答表!B362,"")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IF([10]回答表!X47="●",[10]回答表!B368,IF([10]回答表!AA47="●",[10]回答表!B385,""))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IF([10]回答表!X47="●",[10]回答表!E368,IF([10]回答表!AA47="●",[10]回答表!E385,""))</f>
        <v>26</v>
      </c>
      <c r="BG227" s="151"/>
      <c r="BH227" s="151"/>
      <c r="BI227" s="151"/>
      <c r="BJ227" s="150">
        <f>IF([10]回答表!X47="●",[10]回答表!E369,IF([10]回答表!AA47="●",[10]回答表!E386,""))</f>
        <v>4</v>
      </c>
      <c r="BK227" s="151"/>
      <c r="BL227" s="151"/>
      <c r="BM227" s="152"/>
      <c r="BN227" s="150">
        <f>IF([10]回答表!X47="●",[10]回答表!E370,IF([10]回答表!AA47="●",[10]回答表!E387,""))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IF([10]回答表!AA47="●","●","")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92"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IF([10]回答表!AD47="●","●","")</f>
        <v/>
      </c>
      <c r="O236" s="131"/>
      <c r="P236" s="131"/>
      <c r="Q236" s="132"/>
      <c r="R236" s="119"/>
      <c r="S236" s="119"/>
      <c r="T236" s="119"/>
      <c r="U236" s="133" t="str">
        <f>IF([10]回答表!AD47="●",[10]回答表!B392,"")</f>
        <v/>
      </c>
      <c r="V236" s="134"/>
      <c r="W236" s="134"/>
      <c r="X236" s="134"/>
      <c r="Y236" s="134"/>
      <c r="Z236" s="134"/>
      <c r="AA236" s="134"/>
      <c r="AB236" s="134"/>
      <c r="AC236" s="134"/>
      <c r="AD236" s="134"/>
      <c r="AE236" s="134"/>
      <c r="AF236" s="134"/>
      <c r="AG236" s="134"/>
      <c r="AH236" s="134"/>
      <c r="AI236" s="134"/>
      <c r="AJ236" s="135"/>
      <c r="AK236" s="259"/>
      <c r="AL236" s="259"/>
      <c r="AM236" s="133" t="str">
        <f>IF([10]回答表!AD47="●",[10]回答表!B398,"")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IF([10]回答表!X48="●","●","")</f>
        <v/>
      </c>
      <c r="O248" s="131"/>
      <c r="P248" s="131"/>
      <c r="Q248" s="132"/>
      <c r="R248" s="119"/>
      <c r="S248" s="119"/>
      <c r="T248" s="119"/>
      <c r="U248" s="133" t="str">
        <f>IF([10]回答表!X48="●",[10]回答表!B411,IF([10]回答表!AA48="●",[10]回答表!B425,""))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IF([10]回答表!X48="●",[10]回答表!BC418,IF([10]回答表!AA48="●",[10]回答表!BC432,""))</f>
        <v/>
      </c>
      <c r="AR248" s="272"/>
      <c r="AS248" s="272"/>
      <c r="AT248" s="272"/>
      <c r="AU248" s="273" t="s">
        <v>73</v>
      </c>
      <c r="AV248" s="274"/>
      <c r="AW248" s="274"/>
      <c r="AX248" s="275"/>
      <c r="AY248" s="272" t="str">
        <f>IF([10]回答表!X48="●",[10]回答表!BC423,IF([10]回答表!AA48="●",[10]回答表!BC437,""))</f>
        <v/>
      </c>
      <c r="AZ248" s="272"/>
      <c r="BA248" s="272"/>
      <c r="BB248" s="272"/>
      <c r="BC248" s="120"/>
      <c r="BD248" s="109"/>
      <c r="BE248" s="109"/>
      <c r="BF248" s="138" t="str">
        <f>IF([10]回答表!X48="●",[10]回答表!S417,IF([10]回答表!AA48="●",[10]回答表!S431,""))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IF([10]回答表!X48="●",[10]回答表!BC419,IF([10]回答表!AA48="●",[10]回答表!BC433,""))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IF([10]回答表!X48="●",[10]回答表!V417,IF([10]回答表!AA48="●",[10]回答表!V431,""))</f>
        <v/>
      </c>
      <c r="BG251" s="151"/>
      <c r="BH251" s="151"/>
      <c r="BI251" s="151"/>
      <c r="BJ251" s="150" t="str">
        <f>IF([10]回答表!X48="●",[10]回答表!V418,IF([10]回答表!AA48="●",[10]回答表!V432,""))</f>
        <v/>
      </c>
      <c r="BK251" s="151"/>
      <c r="BL251" s="151"/>
      <c r="BM251" s="152"/>
      <c r="BN251" s="150" t="str">
        <f>IF([10]回答表!X48="●",[10]回答表!V419,IF([10]回答表!AA48="●",[10]回答表!V433,""))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IF([10]回答表!X48="●",[10]回答表!BC420,IF([10]回答表!AA48="●",[10]回答表!BC434,""))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IF([10]回答表!X48="●",[10]回答表!BC424,IF([10]回答表!AA48="●",[10]回答表!BC438,""))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IF([10]回答表!AA48="●","●","")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IF([10]回答表!X48="●",[10]回答表!BC421,IF([10]回答表!AA48="●",[10]回答表!BC435,""))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IF([10]回答表!X48="●",[10]回答表!BC422,IF([10]回答表!AA48="●",[10]回答表!BC436,""))</f>
        <v/>
      </c>
      <c r="AR256" s="272"/>
      <c r="AS256" s="272"/>
      <c r="AT256" s="272"/>
      <c r="AU256" s="224" t="s">
        <v>79</v>
      </c>
      <c r="AV256" s="225"/>
      <c r="AW256" s="225"/>
      <c r="AX256" s="226"/>
      <c r="AY256" s="282" t="str">
        <f>IF([10]回答表!X48="●",[10]回答表!BC425,IF([10]回答表!AA48="●",[10]回答表!BC439,""))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IF([10]回答表!AD48="●","●","")</f>
        <v/>
      </c>
      <c r="O260" s="131"/>
      <c r="P260" s="131"/>
      <c r="Q260" s="132"/>
      <c r="R260" s="119"/>
      <c r="S260" s="119"/>
      <c r="T260" s="119"/>
      <c r="U260" s="133" t="str">
        <f>IF([10]回答表!AD48="●",[10]回答表!B439,"")</f>
        <v/>
      </c>
      <c r="V260" s="134"/>
      <c r="W260" s="134"/>
      <c r="X260" s="134"/>
      <c r="Y260" s="134"/>
      <c r="Z260" s="134"/>
      <c r="AA260" s="134"/>
      <c r="AB260" s="134"/>
      <c r="AC260" s="134"/>
      <c r="AD260" s="134"/>
      <c r="AE260" s="134"/>
      <c r="AF260" s="134"/>
      <c r="AG260" s="134"/>
      <c r="AH260" s="134"/>
      <c r="AI260" s="134"/>
      <c r="AJ260" s="135"/>
      <c r="AK260" s="183"/>
      <c r="AL260" s="183"/>
      <c r="AM260" s="133" t="str">
        <f>IF([10]回答表!AD48="●",[10]回答表!B445,"")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IF([10]回答表!X49="●","●","")</f>
        <v/>
      </c>
      <c r="O271" s="131"/>
      <c r="P271" s="131"/>
      <c r="Q271" s="132"/>
      <c r="R271" s="119"/>
      <c r="S271" s="119"/>
      <c r="T271" s="119"/>
      <c r="U271" s="133" t="str">
        <f>IF([10]回答表!X49="●",[10]回答表!B458,IF([10]回答表!AA49="●",[10]回答表!B475,""))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IF([10]回答表!X49="●",[10]回答表!B468,IF([10]回答表!AA49="●",[10]回答表!B485,""))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IF([10]回答表!X49="●",[10]回答表!G464,IF([10]回答表!AA49="●",[10]回答表!G481,""))</f>
        <v/>
      </c>
      <c r="AN273" s="83"/>
      <c r="AO273" s="83"/>
      <c r="AP273" s="83"/>
      <c r="AQ273" s="83"/>
      <c r="AR273" s="83"/>
      <c r="AS273" s="83"/>
      <c r="AT273" s="153"/>
      <c r="AU273" s="82" t="str">
        <f>IF([10]回答表!X49="●",[10]回答表!G465,IF([10]回答表!AA49="●",[10]回答表!G482,""))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IF([10]回答表!X49="●",[10]回答表!E468,IF([10]回答表!AA49="●",[10]回答表!E485,""))</f>
        <v/>
      </c>
      <c r="BG274" s="151"/>
      <c r="BH274" s="151"/>
      <c r="BI274" s="151"/>
      <c r="BJ274" s="150" t="str">
        <f>IF([10]回答表!X49="●",[10]回答表!E469,IF([10]回答表!AA49="●",[10]回答表!E486,""))</f>
        <v/>
      </c>
      <c r="BK274" s="151"/>
      <c r="BL274" s="151"/>
      <c r="BM274" s="152"/>
      <c r="BN274" s="150" t="str">
        <f>IF([10]回答表!X49="●",[10]回答表!E470,IF([10]回答表!AA49="●",[10]回答表!E487,""))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IF([10]回答表!AA49="●","●","")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IF([10]回答表!AD49="●","●","")</f>
        <v/>
      </c>
      <c r="O283" s="131"/>
      <c r="P283" s="131"/>
      <c r="Q283" s="132"/>
      <c r="R283" s="119"/>
      <c r="S283" s="119"/>
      <c r="T283" s="119"/>
      <c r="U283" s="133" t="str">
        <f>IF([10]回答表!AD49="●",[10]回答表!B492,"")</f>
        <v/>
      </c>
      <c r="V283" s="134"/>
      <c r="W283" s="134"/>
      <c r="X283" s="134"/>
      <c r="Y283" s="134"/>
      <c r="Z283" s="134"/>
      <c r="AA283" s="134"/>
      <c r="AB283" s="134"/>
      <c r="AC283" s="134"/>
      <c r="AD283" s="134"/>
      <c r="AE283" s="134"/>
      <c r="AF283" s="134"/>
      <c r="AG283" s="134"/>
      <c r="AH283" s="134"/>
      <c r="AI283" s="134"/>
      <c r="AJ283" s="135"/>
      <c r="AK283" s="136"/>
      <c r="AL283" s="136"/>
      <c r="AM283" s="133" t="str">
        <f>IF([10]回答表!AD49="●",[10]回答表!B498,"")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IF([10]回答表!R50="●",[10]回答表!B511,"")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0BE63-645C-46E7-8946-42EF8CFAF21C}">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IF(COUNTIF([11]回答表!K15,"*")&gt;0,[11]回答表!K15,"")</f>
        <v>秋田市</v>
      </c>
      <c r="D11" s="8"/>
      <c r="E11" s="8"/>
      <c r="F11" s="8"/>
      <c r="G11" s="8"/>
      <c r="H11" s="8"/>
      <c r="I11" s="8"/>
      <c r="J11" s="8"/>
      <c r="K11" s="8"/>
      <c r="L11" s="8"/>
      <c r="M11" s="8"/>
      <c r="N11" s="8"/>
      <c r="O11" s="8"/>
      <c r="P11" s="8"/>
      <c r="Q11" s="8"/>
      <c r="R11" s="8"/>
      <c r="S11" s="8"/>
      <c r="T11" s="8"/>
      <c r="U11" s="22" t="str">
        <f>IF(COUNTIF([11]回答表!F17,"*")&gt;0,[11]回答表!F17,"")</f>
        <v>電気事業</v>
      </c>
      <c r="V11" s="23"/>
      <c r="W11" s="23"/>
      <c r="X11" s="23"/>
      <c r="Y11" s="23"/>
      <c r="Z11" s="23"/>
      <c r="AA11" s="23"/>
      <c r="AB11" s="23"/>
      <c r="AC11" s="23"/>
      <c r="AD11" s="23"/>
      <c r="AE11" s="23"/>
      <c r="AF11" s="10"/>
      <c r="AG11" s="10"/>
      <c r="AH11" s="10"/>
      <c r="AI11" s="10"/>
      <c r="AJ11" s="10"/>
      <c r="AK11" s="10"/>
      <c r="AL11" s="10"/>
      <c r="AM11" s="10"/>
      <c r="AN11" s="11"/>
      <c r="AO11" s="24" t="str">
        <f>IF(COUNTIF([11]回答表!W17,"*")&gt;0,[11]回答表!W17,"")</f>
        <v>―</v>
      </c>
      <c r="AP11" s="10"/>
      <c r="AQ11" s="10"/>
      <c r="AR11" s="10"/>
      <c r="AS11" s="10"/>
      <c r="AT11" s="10"/>
      <c r="AU11" s="10"/>
      <c r="AV11" s="10"/>
      <c r="AW11" s="10"/>
      <c r="AX11" s="10"/>
      <c r="AY11" s="10"/>
      <c r="AZ11" s="10"/>
      <c r="BA11" s="10"/>
      <c r="BB11" s="10"/>
      <c r="BC11" s="10"/>
      <c r="BD11" s="10"/>
      <c r="BE11" s="10"/>
      <c r="BF11" s="11"/>
      <c r="BG11" s="21" t="str">
        <f>IF(COUNTIF([11]回答表!F19,"*")&gt;0,[11]回答表!F19,"")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IF([11]回答表!R43="●","●","")</f>
        <v/>
      </c>
      <c r="E24" s="80"/>
      <c r="F24" s="80"/>
      <c r="G24" s="80"/>
      <c r="H24" s="80"/>
      <c r="I24" s="80"/>
      <c r="J24" s="81"/>
      <c r="K24" s="79" t="str">
        <f>IF([11]回答表!R44="●","●","")</f>
        <v/>
      </c>
      <c r="L24" s="80"/>
      <c r="M24" s="80"/>
      <c r="N24" s="80"/>
      <c r="O24" s="80"/>
      <c r="P24" s="80"/>
      <c r="Q24" s="81"/>
      <c r="R24" s="79" t="str">
        <f>IF([11]回答表!R45="●","●","")</f>
        <v/>
      </c>
      <c r="S24" s="80"/>
      <c r="T24" s="80"/>
      <c r="U24" s="80"/>
      <c r="V24" s="80"/>
      <c r="W24" s="80"/>
      <c r="X24" s="81"/>
      <c r="Y24" s="79" t="str">
        <f>IF([11]回答表!R46="●","●","")</f>
        <v/>
      </c>
      <c r="Z24" s="80"/>
      <c r="AA24" s="80"/>
      <c r="AB24" s="80"/>
      <c r="AC24" s="80"/>
      <c r="AD24" s="80"/>
      <c r="AE24" s="81"/>
      <c r="AF24" s="79" t="str">
        <f>IF([11]回答表!R47="●","●","")</f>
        <v/>
      </c>
      <c r="AG24" s="80"/>
      <c r="AH24" s="80"/>
      <c r="AI24" s="80"/>
      <c r="AJ24" s="80"/>
      <c r="AK24" s="80"/>
      <c r="AL24" s="81"/>
      <c r="AM24" s="79" t="str">
        <f>IF([11]回答表!R48="●","●","")</f>
        <v/>
      </c>
      <c r="AN24" s="80"/>
      <c r="AO24" s="80"/>
      <c r="AP24" s="80"/>
      <c r="AQ24" s="80"/>
      <c r="AR24" s="80"/>
      <c r="AS24" s="81"/>
      <c r="AT24" s="79" t="str">
        <f>IF([11]回答表!R49="●","●","")</f>
        <v/>
      </c>
      <c r="AU24" s="80"/>
      <c r="AV24" s="80"/>
      <c r="AW24" s="80"/>
      <c r="AX24" s="80"/>
      <c r="AY24" s="80"/>
      <c r="AZ24" s="81"/>
      <c r="BA24" s="68"/>
      <c r="BB24" s="82" t="str">
        <f>IF([11]回答表!R50="●","●","")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IF([11]回答表!X43="●","●","")</f>
        <v/>
      </c>
      <c r="O36" s="131"/>
      <c r="P36" s="131"/>
      <c r="Q36" s="132"/>
      <c r="R36" s="119"/>
      <c r="S36" s="119"/>
      <c r="T36" s="119"/>
      <c r="U36" s="133" t="str">
        <f>IF([11]回答表!X43="●",[11]回答表!B59,IF([11]回答表!AA43="●",[11]回答表!B79,""))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IF([11]回答表!X43="●",[11]回答表!S65,IF([11]回答表!AA43="●",[11]回答表!S85,""))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IF([11]回答表!X43="●",[11]回答表!G65,IF([11]回答表!AA43="●",[11]回答表!G85,""))</f>
        <v/>
      </c>
      <c r="AN38" s="83"/>
      <c r="AO38" s="83"/>
      <c r="AP38" s="83"/>
      <c r="AQ38" s="83"/>
      <c r="AR38" s="83"/>
      <c r="AS38" s="83"/>
      <c r="AT38" s="153"/>
      <c r="AU38" s="82" t="str">
        <f>IF([11]回答表!X43="●",[11]回答表!G66,IF([11]回答表!AA43="●",[11]回答表!G86,""))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IF([11]回答表!X43="●",[11]回答表!V65,IF([11]回答表!AA43="●",[11]回答表!V85,""))</f>
        <v/>
      </c>
      <c r="BG39" s="16"/>
      <c r="BH39" s="16"/>
      <c r="BI39" s="17"/>
      <c r="BJ39" s="150" t="str">
        <f>IF([11]回答表!X43="●",[11]回答表!V66,IF([11]回答表!AA43="●",[11]回答表!V86,""))</f>
        <v/>
      </c>
      <c r="BK39" s="16"/>
      <c r="BL39" s="16"/>
      <c r="BM39" s="17"/>
      <c r="BN39" s="150" t="str">
        <f>IF([11]回答表!X43="●",[11]回答表!V67,IF([11]回答表!AA43="●",[11]回答表!V87,""))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IF([11]回答表!X43="●",[11]回答表!O71,IF([11]回答表!AA43="●",[11]回答表!O91,""))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IF([11]回答表!X43="●",[11]回答表!O72,IF([11]回答表!AA43="●",[11]回答表!O92,""))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IF([11]回答表!X43="●",[11]回答表!O73,IF([11]回答表!AA43="●",[11]回答表!O93,""))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IF([11]回答表!X43="●",[11]回答表!O74,IF([11]回答表!AA43="●",[11]回答表!O94,""))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IF([11]回答表!X43="●",[11]回答表!AG71,IF([11]回答表!AA43="●",[11]回答表!AG91,""))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IF([11]回答表!X43="●",[11]回答表!AG72,IF([11]回答表!AA43="●",[11]回答表!AG92,""))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IF([11]回答表!AD43="●","●","")</f>
        <v/>
      </c>
      <c r="O51" s="131"/>
      <c r="P51" s="131"/>
      <c r="Q51" s="132"/>
      <c r="R51" s="119"/>
      <c r="S51" s="119"/>
      <c r="T51" s="119"/>
      <c r="U51" s="133" t="str">
        <f>IF([11]回答表!AD43="●",[11]回答表!B99,"")</f>
        <v/>
      </c>
      <c r="V51" s="134"/>
      <c r="W51" s="134"/>
      <c r="X51" s="134"/>
      <c r="Y51" s="134"/>
      <c r="Z51" s="134"/>
      <c r="AA51" s="134"/>
      <c r="AB51" s="134"/>
      <c r="AC51" s="134"/>
      <c r="AD51" s="134"/>
      <c r="AE51" s="134"/>
      <c r="AF51" s="134"/>
      <c r="AG51" s="134"/>
      <c r="AH51" s="134"/>
      <c r="AI51" s="134"/>
      <c r="AJ51" s="135"/>
      <c r="AK51" s="183"/>
      <c r="AL51" s="183"/>
      <c r="AM51" s="133" t="str">
        <f>IF([11]回答表!AD43="●",[11]回答表!B104,"")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IF([11]回答表!X44="●","●","")</f>
        <v/>
      </c>
      <c r="O62" s="131"/>
      <c r="P62" s="131"/>
      <c r="Q62" s="132"/>
      <c r="R62" s="119"/>
      <c r="S62" s="119"/>
      <c r="T62" s="119"/>
      <c r="U62" s="133" t="str">
        <f>IF([11]回答表!X44="●",[11]回答表!B115,IF([11]回答表!AA44="●",[11]回答表!B127,""))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IF([11]回答表!X44="●",[11]回答表!S121,IF([11]回答表!AA44="●",[11]回答表!S133,""))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IF([11]回答表!X44="●",[11]回答表!J121,IF([11]回答表!AA44="●",[11]回答表!J133,""))</f>
        <v/>
      </c>
      <c r="AN65" s="83"/>
      <c r="AO65" s="83"/>
      <c r="AP65" s="83"/>
      <c r="AQ65" s="83"/>
      <c r="AR65" s="83"/>
      <c r="AS65" s="83"/>
      <c r="AT65" s="153"/>
      <c r="AU65" s="82" t="str">
        <f>IF([11]回答表!X44="●",[11]回答表!J122,IF([11]回答表!AA44="●",[11]回答表!J134,""))</f>
        <v/>
      </c>
      <c r="AV65" s="83"/>
      <c r="AW65" s="83"/>
      <c r="AX65" s="83"/>
      <c r="AY65" s="83"/>
      <c r="AZ65" s="83"/>
      <c r="BA65" s="83"/>
      <c r="BB65" s="153"/>
      <c r="BC65" s="120"/>
      <c r="BD65" s="109"/>
      <c r="BE65" s="109"/>
      <c r="BF65" s="150" t="str">
        <f>IF([11]回答表!X44="●",[11]回答表!V121,IF([11]回答表!AA44="●",[11]回答表!V133,""))</f>
        <v/>
      </c>
      <c r="BG65" s="151"/>
      <c r="BH65" s="151"/>
      <c r="BI65" s="151"/>
      <c r="BJ65" s="150" t="str">
        <f>IF([11]回答表!X44="●",[11]回答表!V122,IF([11]回答表!AA44="●",[11]回答表!V134,""))</f>
        <v/>
      </c>
      <c r="BK65" s="151"/>
      <c r="BL65" s="151"/>
      <c r="BM65" s="151"/>
      <c r="BN65" s="150" t="str">
        <f>IF([11]回答表!X44="●",[11]回答表!V123,IF([11]回答表!AA44="●",[11]回答表!V135,""))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IF([11]回答表!AD44="●","●","")</f>
        <v/>
      </c>
      <c r="O74" s="131"/>
      <c r="P74" s="131"/>
      <c r="Q74" s="132"/>
      <c r="R74" s="119"/>
      <c r="S74" s="119"/>
      <c r="T74" s="119"/>
      <c r="U74" s="133" t="str">
        <f>IF([11]回答表!AD44="●",[11]回答表!B140,"")</f>
        <v/>
      </c>
      <c r="V74" s="134"/>
      <c r="W74" s="134"/>
      <c r="X74" s="134"/>
      <c r="Y74" s="134"/>
      <c r="Z74" s="134"/>
      <c r="AA74" s="134"/>
      <c r="AB74" s="134"/>
      <c r="AC74" s="134"/>
      <c r="AD74" s="134"/>
      <c r="AE74" s="134"/>
      <c r="AF74" s="134"/>
      <c r="AG74" s="134"/>
      <c r="AH74" s="134"/>
      <c r="AI74" s="134"/>
      <c r="AJ74" s="135"/>
      <c r="AK74" s="183"/>
      <c r="AL74" s="183"/>
      <c r="AM74" s="133" t="str">
        <f>IF([11]回答表!AD44="●",[11]回答表!B146,"")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IF([11]回答表!F17="水道事業",IF([11]回答表!X45="●","●",""),"")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IF([11]回答表!F17="水道事業",IF([11]回答表!X45="●",[11]回答表!B158,IF([11]回答表!AA45="●",[11]回答表!B223,"")),"")</f>
        <v/>
      </c>
      <c r="AN86" s="201"/>
      <c r="AO86" s="201"/>
      <c r="AP86" s="201"/>
      <c r="AQ86" s="201"/>
      <c r="AR86" s="201"/>
      <c r="AS86" s="201"/>
      <c r="AT86" s="201"/>
      <c r="AU86" s="201"/>
      <c r="AV86" s="201"/>
      <c r="AW86" s="201"/>
      <c r="AX86" s="201"/>
      <c r="AY86" s="201"/>
      <c r="AZ86" s="201"/>
      <c r="BA86" s="201"/>
      <c r="BB86" s="201"/>
      <c r="BC86" s="202"/>
      <c r="BD86" s="109"/>
      <c r="BE86" s="109"/>
      <c r="BF86" s="138" t="str">
        <f>IF([11]回答表!F17="水道事業",IF([11]回答表!X45="●",[11]回答表!B212,IF([11]回答表!AA45="●",[11]回答表!B278,"")),"")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IF([11]回答表!F17="水道事業",IF([11]回答表!X45="●",[11]回答表!J166,IF([11]回答表!AA45="●",[11]回答表!J231,"")),"")</f>
        <v/>
      </c>
      <c r="V88" s="83"/>
      <c r="W88" s="83"/>
      <c r="X88" s="83"/>
      <c r="Y88" s="83"/>
      <c r="Z88" s="83"/>
      <c r="AA88" s="83"/>
      <c r="AB88" s="153"/>
      <c r="AC88" s="82" t="str">
        <f>IF([11]回答表!F17="水道事業",IF([11]回答表!X45="●",[11]回答表!J173,IF([11]回答表!AA45="●",[11]回答表!J238,"")),"")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IF([11]回答表!F17="水道事業",IF([11]回答表!X45="●",[11]回答表!E212,IF([11]回答表!AA45="●",[11]回答表!E278,"")),"")</f>
        <v/>
      </c>
      <c r="BG89" s="151"/>
      <c r="BH89" s="151"/>
      <c r="BI89" s="151"/>
      <c r="BJ89" s="150" t="str">
        <f>IF([11]回答表!F17="水道事業",IF([11]回答表!X45="●",[11]回答表!E213,IF([11]回答表!AA45="●",[11]回答表!E279,"")),"")</f>
        <v/>
      </c>
      <c r="BK89" s="151"/>
      <c r="BL89" s="151"/>
      <c r="BM89" s="151"/>
      <c r="BN89" s="150" t="str">
        <f>IF([11]回答表!F17="水道事業",IF([11]回答表!X45="●",[11]回答表!E214,IF([11]回答表!AA45="●",[11]回答表!E280,"")),"")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IF([11]回答表!F17="水道事業",IF([11]回答表!AA45="●","●",""),"")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IF([11]回答表!F17="水道事業",IF([11]回答表!X45="●",[11]回答表!J176,IF([11]回答表!AA45="●",[11]回答表!J241,"")),"")</f>
        <v/>
      </c>
      <c r="V93" s="83"/>
      <c r="W93" s="83"/>
      <c r="X93" s="83"/>
      <c r="Y93" s="83"/>
      <c r="Z93" s="83"/>
      <c r="AA93" s="83"/>
      <c r="AB93" s="153"/>
      <c r="AC93" s="82" t="str">
        <f>IF([11]回答表!F17="水道事業",IF([11]回答表!X45="●",[11]回答表!J180,IF([11]回答表!AA45="●",[11]回答表!J245,"")),"")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IF([11]回答表!F17="水道事業",IF([11]回答表!AD45="●","●",""),"")</f>
        <v/>
      </c>
      <c r="O98" s="131"/>
      <c r="P98" s="131"/>
      <c r="Q98" s="132"/>
      <c r="R98" s="119"/>
      <c r="S98" s="119"/>
      <c r="T98" s="119"/>
      <c r="U98" s="133" t="str">
        <f>IF([11]回答表!F17="水道事業",IF([11]回答表!AD45="●",[11]回答表!B289,""),"")</f>
        <v/>
      </c>
      <c r="V98" s="134"/>
      <c r="W98" s="134"/>
      <c r="X98" s="134"/>
      <c r="Y98" s="134"/>
      <c r="Z98" s="134"/>
      <c r="AA98" s="134"/>
      <c r="AB98" s="134"/>
      <c r="AC98" s="134"/>
      <c r="AD98" s="134"/>
      <c r="AE98" s="134"/>
      <c r="AF98" s="134"/>
      <c r="AG98" s="134"/>
      <c r="AH98" s="134"/>
      <c r="AI98" s="134"/>
      <c r="AJ98" s="135"/>
      <c r="AK98" s="183"/>
      <c r="AL98" s="183"/>
      <c r="AM98" s="133" t="str">
        <f>IF([11]回答表!F17="水道事業",IF([11]回答表!AD45="●",[11]回答表!B295,""),"")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IF([11]回答表!F17="簡易水道事業",IF([11]回答表!X45="●",[11]回答表!B158,IF([11]回答表!AA45="●",[11]回答表!B223,"")),"")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IF([11]回答表!F17="簡易水道事業",IF([11]回答表!X45="●",[11]回答表!B212,IF([11]回答表!AA45="●",[11]回答表!B278,"")),"")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IF([11]回答表!F17="簡易水道事業",IF([11]回答表!X45="●","●",""),"")</f>
        <v/>
      </c>
      <c r="O112" s="131"/>
      <c r="P112" s="131"/>
      <c r="Q112" s="132"/>
      <c r="R112" s="119"/>
      <c r="S112" s="119"/>
      <c r="T112" s="119"/>
      <c r="U112" s="82" t="str">
        <f>IF([11]回答表!F17="簡易水道事業",IF([11]回答表!X45="●",[11]回答表!Y185,IF([11]回答表!AA45="●",[11]回答表!Y251,"")),"")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IF([11]回答表!F17="簡易水道事業",IF([11]回答表!X45="●",[11]回答表!E212,IF([11]回答表!AA45="●",[11]回答表!E278,"")),"")</f>
        <v/>
      </c>
      <c r="BG113" s="151"/>
      <c r="BH113" s="151"/>
      <c r="BI113" s="151"/>
      <c r="BJ113" s="150" t="str">
        <f>IF([11]回答表!F17="簡易水道事業",IF([11]回答表!X45="●",[11]回答表!E213,IF([11]回答表!AA45="●",[11]回答表!E279,"")),"")</f>
        <v/>
      </c>
      <c r="BK113" s="151"/>
      <c r="BL113" s="151"/>
      <c r="BM113" s="151"/>
      <c r="BN113" s="150" t="str">
        <f>IF([11]回答表!F17="簡易水道事業",IF([11]回答表!X45="●",[11]回答表!E214,IF([11]回答表!AA45="●",[11]回答表!E280,"")),"")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IF([11]回答表!F17="簡易水道事業",IF([11]回答表!X45="●",[11]回答表!Y186,IF([11]回答表!AA45="●",[11]回答表!Y252,"")),"")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IF([11]回答表!F17="簡易水道事業",IF([11]回答表!AA45="●","●",""),"")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IF([11]回答表!F17="簡易水道事業",IF([11]回答表!X45="●",[11]回答表!Y187,IF([11]回答表!AA45="●",[11]回答表!Y253,"")),"")</f>
        <v/>
      </c>
      <c r="V122" s="83"/>
      <c r="W122" s="83"/>
      <c r="X122" s="83"/>
      <c r="Y122" s="83"/>
      <c r="Z122" s="83"/>
      <c r="AA122" s="83"/>
      <c r="AB122" s="83"/>
      <c r="AC122" s="83"/>
      <c r="AD122" s="83"/>
      <c r="AE122" s="83"/>
      <c r="AF122" s="83"/>
      <c r="AG122" s="83"/>
      <c r="AH122" s="83"/>
      <c r="AI122" s="83"/>
      <c r="AJ122" s="153"/>
      <c r="AK122" s="68"/>
      <c r="AL122" s="68"/>
      <c r="AM122" s="233" t="str">
        <f>IF([11]回答表!F17="簡易水道事業",IF([11]回答表!X45="●",[11]回答表!Y189,IF([11]回答表!AA45="●",[11]回答表!Y255,"")),"")</f>
        <v/>
      </c>
      <c r="AN122" s="233"/>
      <c r="AO122" s="233"/>
      <c r="AP122" s="233"/>
      <c r="AQ122" s="233"/>
      <c r="AR122" s="233"/>
      <c r="AS122" s="233" t="str">
        <f>IF([11]回答表!F17="簡易水道事業",IF([11]回答表!X45="●",[11]回答表!Y190,IF([11]回答表!AA45="●",[11]回答表!Y256,"")),"")</f>
        <v/>
      </c>
      <c r="AT122" s="233"/>
      <c r="AU122" s="233"/>
      <c r="AV122" s="233"/>
      <c r="AW122" s="233"/>
      <c r="AX122" s="233"/>
      <c r="AY122" s="233" t="str">
        <f>IF([11]回答表!F17="簡易水道事業",IF([11]回答表!X45="●",[11]回答表!Y191,IF([11]回答表!AA45="●",[11]回答表!Y257,"")),"")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IF([11]回答表!F17="簡易水道事業",IF([11]回答表!AD45="●","●",""),"")</f>
        <v/>
      </c>
      <c r="O127" s="131"/>
      <c r="P127" s="131"/>
      <c r="Q127" s="132"/>
      <c r="R127" s="119"/>
      <c r="S127" s="119"/>
      <c r="T127" s="119"/>
      <c r="U127" s="133" t="str">
        <f>IF([11]回答表!F17="簡易水道事業",IF([11]回答表!AD45="●",[11]回答表!B289,""),"")</f>
        <v/>
      </c>
      <c r="V127" s="134"/>
      <c r="W127" s="134"/>
      <c r="X127" s="134"/>
      <c r="Y127" s="134"/>
      <c r="Z127" s="134"/>
      <c r="AA127" s="134"/>
      <c r="AB127" s="134"/>
      <c r="AC127" s="134"/>
      <c r="AD127" s="134"/>
      <c r="AE127" s="134"/>
      <c r="AF127" s="134"/>
      <c r="AG127" s="134"/>
      <c r="AH127" s="134"/>
      <c r="AI127" s="134"/>
      <c r="AJ127" s="135"/>
      <c r="AK127" s="183"/>
      <c r="AL127" s="183"/>
      <c r="AM127" s="133" t="str">
        <f>IF([11]回答表!F17="簡易水道事業",IF([11]回答表!AD45="●",[11]回答表!B295,""),"")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IF([11]回答表!F17="下水道事業",IF([11]回答表!X45="●","●",""),"")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IF([11]回答表!F17="下水道事業",IF([11]回答表!X45="●",[11]回答表!B158,IF([11]回答表!AA45="●",[11]回答表!B223,"")),"")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IF([11]回答表!F17="下水道事業",IF([11]回答表!X45="●",[11]回答表!B212,IF([11]回答表!AA45="●",[11]回答表!B278,"")),"")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IF([11]回答表!F17="下水道事業",IF([11]回答表!X45="●",[11]回答表!Y193,IF([11]回答表!AA45="●",[11]回答表!Y259,"")),"")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IF([11]回答表!F17="下水道事業",IF([11]回答表!X45="●",[11]回答表!E212,IF([11]回答表!AA45="●",[11]回答表!E278,"")),"")</f>
        <v/>
      </c>
      <c r="BG142" s="151"/>
      <c r="BH142" s="151"/>
      <c r="BI142" s="151"/>
      <c r="BJ142" s="150" t="str">
        <f>IF([11]回答表!F17="下水道事業",IF([11]回答表!X45="●",[11]回答表!E213,IF([11]回答表!AA45="●",[11]回答表!E279,"")),"")</f>
        <v/>
      </c>
      <c r="BK142" s="151"/>
      <c r="BL142" s="151"/>
      <c r="BM142" s="151"/>
      <c r="BN142" s="150" t="str">
        <f>IF([11]回答表!F17="下水道事業",IF([11]回答表!X45="●",[11]回答表!E214,IF([11]回答表!AA45="●",[11]回答表!E280,"")),"")</f>
        <v/>
      </c>
      <c r="BO142" s="151"/>
      <c r="BP142" s="151"/>
      <c r="BQ142" s="152"/>
      <c r="BR142" s="112"/>
      <c r="BX142" s="200" t="str">
        <f>IF([11]回答表!AQ20="下水道事業",IF([11]回答表!BI48="○",[11]回答表!AM161,IF([11]回答表!BL48="○",[11]回答表!AM226,"")),"")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IF([11]回答表!F17="下水道事業",IF([11]回答表!X45="●",[11]回答表!Y195,IF([11]回答表!AA45="●",[11]回答表!Y261,"")),"")</f>
        <v/>
      </c>
      <c r="V147" s="83"/>
      <c r="W147" s="83"/>
      <c r="X147" s="83"/>
      <c r="Y147" s="83"/>
      <c r="Z147" s="83"/>
      <c r="AA147" s="83"/>
      <c r="AB147" s="153"/>
      <c r="AC147" s="82" t="str">
        <f>IF([11]回答表!F17="下水道事業",IF([11]回答表!X45="●",[11]回答表!Y196,IF([11]回答表!AA45="●",[11]回答表!Y262,"")),"")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IF([11]回答表!F17="下水道事業",IF([11]回答表!X45="●",[11]回答表!Y198,IF([11]回答表!AA45="●",[11]回答表!Y264,"")),"")</f>
        <v/>
      </c>
      <c r="V153" s="83"/>
      <c r="W153" s="83"/>
      <c r="X153" s="83"/>
      <c r="Y153" s="83"/>
      <c r="Z153" s="83"/>
      <c r="AA153" s="83"/>
      <c r="AB153" s="153"/>
      <c r="AC153" s="82" t="str">
        <f>IF([11]回答表!F17="下水道事業",IF([11]回答表!X45="●",[11]回答表!Y199,IF([11]回答表!AA45="●",[11]回答表!Y265,"")),"")</f>
        <v/>
      </c>
      <c r="AD153" s="83"/>
      <c r="AE153" s="83"/>
      <c r="AF153" s="83"/>
      <c r="AG153" s="83"/>
      <c r="AH153" s="83"/>
      <c r="AI153" s="83"/>
      <c r="AJ153" s="153"/>
      <c r="AK153" s="82" t="str">
        <f>IF([11]回答表!F17="下水道事業",IF([11]回答表!X45="●",[11]回答表!Y200,IF([11]回答表!AA45="●",[11]回答表!Y266,"")),"")</f>
        <v/>
      </c>
      <c r="AL153" s="83"/>
      <c r="AM153" s="83"/>
      <c r="AN153" s="83"/>
      <c r="AO153" s="83"/>
      <c r="AP153" s="83"/>
      <c r="AQ153" s="83"/>
      <c r="AR153" s="153"/>
      <c r="AS153" s="82" t="str">
        <f>IF([11]回答表!F17="下水道事業",IF([11]回答表!X45="●",[11]回答表!Y201,IF([11]回答表!AA45="●",[11]回答表!Y267,"")),"")</f>
        <v/>
      </c>
      <c r="AT153" s="83"/>
      <c r="AU153" s="83"/>
      <c r="AV153" s="83"/>
      <c r="AW153" s="83"/>
      <c r="AX153" s="83"/>
      <c r="AY153" s="83"/>
      <c r="AZ153" s="153"/>
      <c r="BA153" s="82" t="str">
        <f>IF([11]回答表!F17="下水道事業",IF([11]回答表!X45="●",[11]回答表!Y202,IF([11]回答表!AA45="●",[11]回答表!Y268,"")),"")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IF([11]回答表!F17="下水道事業",IF([11]回答表!AA45="●","●",""),"")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IF([11]回答表!F17="下水道事業",IF([11]回答表!X45="●",[11]回答表!Y207,IF([11]回答表!AA45="●",[11]回答表!Y273,"")),"")</f>
        <v/>
      </c>
      <c r="V159" s="83"/>
      <c r="W159" s="83"/>
      <c r="X159" s="83"/>
      <c r="Y159" s="83"/>
      <c r="Z159" s="83"/>
      <c r="AA159" s="83"/>
      <c r="AB159" s="153"/>
      <c r="AC159" s="82" t="str">
        <f>IF([11]回答表!F17="下水道事業",IF([11]回答表!X45="●",[11]回答表!Y208,IF([11]回答表!AA45="●",[11]回答表!Y274,"")),"")</f>
        <v/>
      </c>
      <c r="AD159" s="83"/>
      <c r="AE159" s="83"/>
      <c r="AF159" s="83"/>
      <c r="AG159" s="83"/>
      <c r="AH159" s="83"/>
      <c r="AI159" s="83"/>
      <c r="AJ159" s="153"/>
      <c r="AK159" s="82" t="str">
        <f>IF([11]回答表!F17="下水道事業",IF([11]回答表!X45="●",[11]回答表!Y209,IF([11]回答表!AA45="●",[11]回答表!Y275,"")),"")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IF([11]回答表!F17="下水道事業",IF([11]回答表!AD45="●","●",""),"")</f>
        <v/>
      </c>
      <c r="O164" s="131"/>
      <c r="P164" s="131"/>
      <c r="Q164" s="132"/>
      <c r="R164" s="119"/>
      <c r="S164" s="119"/>
      <c r="T164" s="119"/>
      <c r="U164" s="133" t="str">
        <f>IF([11]回答表!F17="下水道事業",IF([11]回答表!AD45="●",[11]回答表!B289,""),"")</f>
        <v/>
      </c>
      <c r="V164" s="134"/>
      <c r="W164" s="134"/>
      <c r="X164" s="134"/>
      <c r="Y164" s="134"/>
      <c r="Z164" s="134"/>
      <c r="AA164" s="134"/>
      <c r="AB164" s="134"/>
      <c r="AC164" s="134"/>
      <c r="AD164" s="134"/>
      <c r="AE164" s="134"/>
      <c r="AF164" s="134"/>
      <c r="AG164" s="134"/>
      <c r="AH164" s="134"/>
      <c r="AI164" s="134"/>
      <c r="AJ164" s="135"/>
      <c r="AK164" s="183"/>
      <c r="AL164" s="183"/>
      <c r="AM164" s="133" t="str">
        <f>IF([11]回答表!F17="下水道事業",IF([11]回答表!AD45="●",[11]回答表!B295,""),"")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IF([11]回答表!BD17="●",IF([11]回答表!X45="●","●",""),"")</f>
        <v/>
      </c>
      <c r="O176" s="131"/>
      <c r="P176" s="131"/>
      <c r="Q176" s="132"/>
      <c r="R176" s="119"/>
      <c r="S176" s="119"/>
      <c r="T176" s="119"/>
      <c r="U176" s="133" t="str">
        <f>IF([11]回答表!BD17="●",IF([11]回答表!X45="●",[11]回答表!B158,IF([11]回答表!AA45="●",[11]回答表!B223,"")),"")</f>
        <v/>
      </c>
      <c r="V176" s="134"/>
      <c r="W176" s="134"/>
      <c r="X176" s="134"/>
      <c r="Y176" s="134"/>
      <c r="Z176" s="134"/>
      <c r="AA176" s="134"/>
      <c r="AB176" s="134"/>
      <c r="AC176" s="134"/>
      <c r="AD176" s="134"/>
      <c r="AE176" s="134"/>
      <c r="AF176" s="134"/>
      <c r="AG176" s="134"/>
      <c r="AH176" s="134"/>
      <c r="AI176" s="134"/>
      <c r="AJ176" s="135"/>
      <c r="AK176" s="136"/>
      <c r="AL176" s="136"/>
      <c r="AM176" s="138" t="str">
        <f>IF([11]回答表!BD17="●",IF([11]回答表!X45="●",[11]回答表!B212,IF([11]回答表!AA45="●",[11]回答表!B278,"")),"")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IF([11]回答表!BD17="●",IF([11]回答表!X45="●",[11]回答表!E212,IF([11]回答表!AA45="●",[11]回答表!E278,"")),"")</f>
        <v/>
      </c>
      <c r="AN179" s="151"/>
      <c r="AO179" s="151"/>
      <c r="AP179" s="151"/>
      <c r="AQ179" s="150" t="str">
        <f>IF([11]回答表!BD17="●",IF([11]回答表!X45="●",[11]回答表!E213,IF([11]回答表!AA45="●",[11]回答表!E279,"")),"")</f>
        <v/>
      </c>
      <c r="AR179" s="151"/>
      <c r="AS179" s="151"/>
      <c r="AT179" s="151"/>
      <c r="AU179" s="150" t="str">
        <f>IF([11]回答表!BD17="●",IF([11]回答表!X45="●",[11]回答表!E214,IF([11]回答表!AA45="●",[11]回答表!E280,"")),"")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IF([11]回答表!BD17="●",IF([11]回答表!AA45="●","●",""),"")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IF([11]回答表!BD17="●",IF([11]回答表!AD45="●","●",""),"")</f>
        <v/>
      </c>
      <c r="O188" s="131"/>
      <c r="P188" s="131"/>
      <c r="Q188" s="132"/>
      <c r="R188" s="119"/>
      <c r="S188" s="119"/>
      <c r="T188" s="119"/>
      <c r="U188" s="133" t="str">
        <f>IF([11]回答表!BD17="●",IF([11]回答表!AD45="●",[11]回答表!B289,""),"")</f>
        <v/>
      </c>
      <c r="V188" s="134"/>
      <c r="W188" s="134"/>
      <c r="X188" s="134"/>
      <c r="Y188" s="134"/>
      <c r="Z188" s="134"/>
      <c r="AA188" s="134"/>
      <c r="AB188" s="134"/>
      <c r="AC188" s="134"/>
      <c r="AD188" s="134"/>
      <c r="AE188" s="134"/>
      <c r="AF188" s="134"/>
      <c r="AG188" s="134"/>
      <c r="AH188" s="134"/>
      <c r="AI188" s="134"/>
      <c r="AJ188" s="135"/>
      <c r="AK188" s="183"/>
      <c r="AL188" s="183"/>
      <c r="AM188" s="133" t="str">
        <f>IF([11]回答表!BD17="●",IF([11]回答表!AD45="●",[11]回答表!B295,""),"")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IF([11]回答表!X46="●","●","")</f>
        <v/>
      </c>
      <c r="O200" s="131"/>
      <c r="P200" s="131"/>
      <c r="Q200" s="132"/>
      <c r="R200" s="119"/>
      <c r="S200" s="119"/>
      <c r="T200" s="119"/>
      <c r="U200" s="133" t="str">
        <f>IF([11]回答表!X46="●",[11]回答表!B307,IF([11]回答表!AA46="●",[11]回答表!B324,""))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IF([11]回答表!X46="●",[11]回答表!U313,IF([11]回答表!AA46="●",[11]回答表!U330,""))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IF([11]回答表!X46="●",[11]回答表!G313,IF([11]回答表!AA46="●",[11]回答表!G330,""))</f>
        <v/>
      </c>
      <c r="AN203" s="83"/>
      <c r="AO203" s="83"/>
      <c r="AP203" s="83"/>
      <c r="AQ203" s="83"/>
      <c r="AR203" s="83"/>
      <c r="AS203" s="83"/>
      <c r="AT203" s="153"/>
      <c r="AU203" s="82" t="str">
        <f>IF([11]回答表!X46="●",[11]回答表!G314,IF([11]回答表!AA46="●",[11]回答表!G331,""))</f>
        <v/>
      </c>
      <c r="AV203" s="83"/>
      <c r="AW203" s="83"/>
      <c r="AX203" s="83"/>
      <c r="AY203" s="83"/>
      <c r="AZ203" s="83"/>
      <c r="BA203" s="83"/>
      <c r="BB203" s="153"/>
      <c r="BC203" s="120"/>
      <c r="BD203" s="109"/>
      <c r="BE203" s="109"/>
      <c r="BF203" s="150" t="str">
        <f>IF([11]回答表!X46="●",[11]回答表!X313,IF([11]回答表!AA46="●",[11]回答表!X330,""))</f>
        <v/>
      </c>
      <c r="BG203" s="151"/>
      <c r="BH203" s="151"/>
      <c r="BI203" s="151"/>
      <c r="BJ203" s="150" t="str">
        <f>IF([11]回答表!X46="●",[11]回答表!X314,IF([11]回答表!AA46="●",[11]回答表!X331,""))</f>
        <v/>
      </c>
      <c r="BK203" s="151"/>
      <c r="BL203" s="151"/>
      <c r="BM203" s="152"/>
      <c r="BN203" s="150" t="str">
        <f>IF([11]回答表!X46="●",[11]回答表!X315,IF([11]回答表!AA46="●",[11]回答表!X332,""))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IF([11]回答表!AD46="●","●","")</f>
        <v/>
      </c>
      <c r="O212" s="131"/>
      <c r="P212" s="131"/>
      <c r="Q212" s="132"/>
      <c r="R212" s="119"/>
      <c r="S212" s="119"/>
      <c r="T212" s="119"/>
      <c r="U212" s="133" t="str">
        <f>IF([11]回答表!AD46="●",[11]回答表!B337,"")</f>
        <v/>
      </c>
      <c r="V212" s="134"/>
      <c r="W212" s="134"/>
      <c r="X212" s="134"/>
      <c r="Y212" s="134"/>
      <c r="Z212" s="134"/>
      <c r="AA212" s="134"/>
      <c r="AB212" s="134"/>
      <c r="AC212" s="134"/>
      <c r="AD212" s="134"/>
      <c r="AE212" s="134"/>
      <c r="AF212" s="134"/>
      <c r="AG212" s="134"/>
      <c r="AH212" s="134"/>
      <c r="AI212" s="134"/>
      <c r="AJ212" s="135"/>
      <c r="AK212" s="259"/>
      <c r="AL212" s="259"/>
      <c r="AM212" s="133" t="str">
        <f>IF([11]回答表!AD46="●",[11]回答表!B343,"")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IF([11]回答表!X47="●","●","")</f>
        <v/>
      </c>
      <c r="O224" s="131"/>
      <c r="P224" s="131"/>
      <c r="Q224" s="132"/>
      <c r="R224" s="119"/>
      <c r="S224" s="119"/>
      <c r="T224" s="119"/>
      <c r="U224" s="133" t="str">
        <f>IF([11]回答表!X47="●",[11]回答表!B356,IF([11]回答表!AA47="●",[11]回答表!B379,""))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IF([11]回答表!X47="●",[11]回答表!B362,"")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IF([11]回答表!X47="●",[11]回答表!B368,IF([11]回答表!AA47="●",[11]回答表!B385,""))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IF([11]回答表!X47="●",[11]回答表!E368,IF([11]回答表!AA47="●",[11]回答表!E385,""))</f>
        <v/>
      </c>
      <c r="BG227" s="151"/>
      <c r="BH227" s="151"/>
      <c r="BI227" s="151"/>
      <c r="BJ227" s="150" t="str">
        <f>IF([11]回答表!X47="●",[11]回答表!E369,IF([11]回答表!AA47="●",[11]回答表!E386,""))</f>
        <v/>
      </c>
      <c r="BK227" s="151"/>
      <c r="BL227" s="151"/>
      <c r="BM227" s="152"/>
      <c r="BN227" s="150" t="str">
        <f>IF([11]回答表!X47="●",[11]回答表!E370,IF([11]回答表!AA47="●",[11]回答表!E387,""))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IF([11]回答表!AD47="●","●","")</f>
        <v/>
      </c>
      <c r="O236" s="131"/>
      <c r="P236" s="131"/>
      <c r="Q236" s="132"/>
      <c r="R236" s="119"/>
      <c r="S236" s="119"/>
      <c r="T236" s="119"/>
      <c r="U236" s="133" t="str">
        <f>IF([11]回答表!AD47="●",[11]回答表!B392,"")</f>
        <v/>
      </c>
      <c r="V236" s="134"/>
      <c r="W236" s="134"/>
      <c r="X236" s="134"/>
      <c r="Y236" s="134"/>
      <c r="Z236" s="134"/>
      <c r="AA236" s="134"/>
      <c r="AB236" s="134"/>
      <c r="AC236" s="134"/>
      <c r="AD236" s="134"/>
      <c r="AE236" s="134"/>
      <c r="AF236" s="134"/>
      <c r="AG236" s="134"/>
      <c r="AH236" s="134"/>
      <c r="AI236" s="134"/>
      <c r="AJ236" s="135"/>
      <c r="AK236" s="259"/>
      <c r="AL236" s="259"/>
      <c r="AM236" s="133" t="str">
        <f>IF([11]回答表!AD47="●",[11]回答表!B398,"")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IF([11]回答表!X48="●","●","")</f>
        <v/>
      </c>
      <c r="O248" s="131"/>
      <c r="P248" s="131"/>
      <c r="Q248" s="132"/>
      <c r="R248" s="119"/>
      <c r="S248" s="119"/>
      <c r="T248" s="119"/>
      <c r="U248" s="133" t="str">
        <f>IF([11]回答表!X48="●",[11]回答表!B411,IF([11]回答表!AA48="●",[11]回答表!B425,""))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IF([11]回答表!X48="●",[11]回答表!BC418,IF([11]回答表!AA48="●",[11]回答表!BC432,""))</f>
        <v/>
      </c>
      <c r="AR248" s="272"/>
      <c r="AS248" s="272"/>
      <c r="AT248" s="272"/>
      <c r="AU248" s="273" t="s">
        <v>73</v>
      </c>
      <c r="AV248" s="274"/>
      <c r="AW248" s="274"/>
      <c r="AX248" s="275"/>
      <c r="AY248" s="272" t="str">
        <f>IF([11]回答表!X48="●",[11]回答表!BC423,IF([11]回答表!AA48="●",[11]回答表!BC437,""))</f>
        <v/>
      </c>
      <c r="AZ248" s="272"/>
      <c r="BA248" s="272"/>
      <c r="BB248" s="272"/>
      <c r="BC248" s="120"/>
      <c r="BD248" s="109"/>
      <c r="BE248" s="109"/>
      <c r="BF248" s="138" t="str">
        <f>IF([11]回答表!X48="●",[11]回答表!S417,IF([11]回答表!AA48="●",[11]回答表!S431,""))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IF([11]回答表!X48="●",[11]回答表!BC419,IF([11]回答表!AA48="●",[11]回答表!BC433,""))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IF([11]回答表!X48="●",[11]回答表!V417,IF([11]回答表!AA48="●",[11]回答表!V431,""))</f>
        <v/>
      </c>
      <c r="BG251" s="151"/>
      <c r="BH251" s="151"/>
      <c r="BI251" s="151"/>
      <c r="BJ251" s="150" t="str">
        <f>IF([11]回答表!X48="●",[11]回答表!V418,IF([11]回答表!AA48="●",[11]回答表!V432,""))</f>
        <v/>
      </c>
      <c r="BK251" s="151"/>
      <c r="BL251" s="151"/>
      <c r="BM251" s="152"/>
      <c r="BN251" s="150" t="str">
        <f>IF([11]回答表!X48="●",[11]回答表!V419,IF([11]回答表!AA48="●",[11]回答表!V433,""))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IF([11]回答表!X48="●",[11]回答表!BC420,IF([11]回答表!AA48="●",[11]回答表!BC434,""))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IF([11]回答表!X48="●",[11]回答表!BC424,IF([11]回答表!AA48="●",[11]回答表!BC438,""))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IF([11]回答表!X48="●",[11]回答表!BC421,IF([11]回答表!AA48="●",[11]回答表!BC435,""))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IF([11]回答表!X48="●",[11]回答表!BC422,IF([11]回答表!AA48="●",[11]回答表!BC436,""))</f>
        <v/>
      </c>
      <c r="AR256" s="272"/>
      <c r="AS256" s="272"/>
      <c r="AT256" s="272"/>
      <c r="AU256" s="224" t="s">
        <v>79</v>
      </c>
      <c r="AV256" s="225"/>
      <c r="AW256" s="225"/>
      <c r="AX256" s="226"/>
      <c r="AY256" s="282" t="str">
        <f>IF([11]回答表!X48="●",[11]回答表!BC425,IF([11]回答表!AA48="●",[11]回答表!BC439,""))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IF([11]回答表!AD48="●","●","")</f>
        <v/>
      </c>
      <c r="O260" s="131"/>
      <c r="P260" s="131"/>
      <c r="Q260" s="132"/>
      <c r="R260" s="119"/>
      <c r="S260" s="119"/>
      <c r="T260" s="119"/>
      <c r="U260" s="133" t="str">
        <f>IF([11]回答表!AD48="●",[11]回答表!B439,"")</f>
        <v/>
      </c>
      <c r="V260" s="134"/>
      <c r="W260" s="134"/>
      <c r="X260" s="134"/>
      <c r="Y260" s="134"/>
      <c r="Z260" s="134"/>
      <c r="AA260" s="134"/>
      <c r="AB260" s="134"/>
      <c r="AC260" s="134"/>
      <c r="AD260" s="134"/>
      <c r="AE260" s="134"/>
      <c r="AF260" s="134"/>
      <c r="AG260" s="134"/>
      <c r="AH260" s="134"/>
      <c r="AI260" s="134"/>
      <c r="AJ260" s="135"/>
      <c r="AK260" s="183"/>
      <c r="AL260" s="183"/>
      <c r="AM260" s="133" t="str">
        <f>IF([11]回答表!AD48="●",[11]回答表!B445,"")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IF([11]回答表!X49="●","●","")</f>
        <v/>
      </c>
      <c r="O271" s="131"/>
      <c r="P271" s="131"/>
      <c r="Q271" s="132"/>
      <c r="R271" s="119"/>
      <c r="S271" s="119"/>
      <c r="T271" s="119"/>
      <c r="U271" s="133" t="str">
        <f>IF([11]回答表!X49="●",[11]回答表!B458,IF([11]回答表!AA49="●",[11]回答表!B475,""))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IF([11]回答表!X49="●",[11]回答表!B468,IF([11]回答表!AA49="●",[11]回答表!B485,""))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IF([11]回答表!X49="●",[11]回答表!G464,IF([11]回答表!AA49="●",[11]回答表!G481,""))</f>
        <v/>
      </c>
      <c r="AN273" s="83"/>
      <c r="AO273" s="83"/>
      <c r="AP273" s="83"/>
      <c r="AQ273" s="83"/>
      <c r="AR273" s="83"/>
      <c r="AS273" s="83"/>
      <c r="AT273" s="153"/>
      <c r="AU273" s="82" t="str">
        <f>IF([11]回答表!X49="●",[11]回答表!G465,IF([11]回答表!AA49="●",[11]回答表!G482,""))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IF([11]回答表!X49="●",[11]回答表!E468,IF([11]回答表!AA49="●",[11]回答表!E485,""))</f>
        <v/>
      </c>
      <c r="BG274" s="151"/>
      <c r="BH274" s="151"/>
      <c r="BI274" s="151"/>
      <c r="BJ274" s="150" t="str">
        <f>IF([11]回答表!X49="●",[11]回答表!E469,IF([11]回答表!AA49="●",[11]回答表!E486,""))</f>
        <v/>
      </c>
      <c r="BK274" s="151"/>
      <c r="BL274" s="151"/>
      <c r="BM274" s="152"/>
      <c r="BN274" s="150" t="str">
        <f>IF([11]回答表!X49="●",[11]回答表!E470,IF([11]回答表!AA49="●",[11]回答表!E487,""))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IF([11]回答表!AD49="●","●","")</f>
        <v/>
      </c>
      <c r="O283" s="131"/>
      <c r="P283" s="131"/>
      <c r="Q283" s="132"/>
      <c r="R283" s="119"/>
      <c r="S283" s="119"/>
      <c r="T283" s="119"/>
      <c r="U283" s="133" t="str">
        <f>IF([11]回答表!AD49="●",[11]回答表!B492,"")</f>
        <v/>
      </c>
      <c r="V283" s="134"/>
      <c r="W283" s="134"/>
      <c r="X283" s="134"/>
      <c r="Y283" s="134"/>
      <c r="Z283" s="134"/>
      <c r="AA283" s="134"/>
      <c r="AB283" s="134"/>
      <c r="AC283" s="134"/>
      <c r="AD283" s="134"/>
      <c r="AE283" s="134"/>
      <c r="AF283" s="134"/>
      <c r="AG283" s="134"/>
      <c r="AH283" s="134"/>
      <c r="AI283" s="134"/>
      <c r="AJ283" s="135"/>
      <c r="AK283" s="136"/>
      <c r="AL283" s="136"/>
      <c r="AM283" s="133" t="str">
        <f>IF([11]回答表!AD49="●",[11]回答表!B498,"")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IF([11]回答表!R50="●",[11]回答表!B511,"")</f>
        <v>　ごみの熔融処理過程で発生する熱を利用し発電する施設であり、当初計画のとおり当該発電量をもって施設で必要な電力を十分に賄っているため。</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0858A-0FA2-4E3F-866C-58FF8EC6B712}">
  <sheetPr>
    <pageSetUpPr fitToPage="1"/>
  </sheetPr>
  <dimension ref="A1:CN315"/>
  <sheetViews>
    <sheetView showZeros="0" view="pageBreakPreview" zoomScale="60" zoomScaleNormal="55" workbookViewId="0">
      <selection activeCell="BA50" sqref="BA5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IF(COUNTIF([12]回答表!K15,"*")&gt;0,[12]回答表!K15,"")</f>
        <v>秋田市</v>
      </c>
      <c r="D11" s="8"/>
      <c r="E11" s="8"/>
      <c r="F11" s="8"/>
      <c r="G11" s="8"/>
      <c r="H11" s="8"/>
      <c r="I11" s="8"/>
      <c r="J11" s="8"/>
      <c r="K11" s="8"/>
      <c r="L11" s="8"/>
      <c r="M11" s="8"/>
      <c r="N11" s="8"/>
      <c r="O11" s="8"/>
      <c r="P11" s="8"/>
      <c r="Q11" s="8"/>
      <c r="R11" s="8"/>
      <c r="S11" s="8"/>
      <c r="T11" s="8"/>
      <c r="U11" s="22" t="str">
        <f>IF(COUNTIF([12]回答表!F17,"*")&gt;0,[12]回答表!F17,"")</f>
        <v>市場事業</v>
      </c>
      <c r="V11" s="23"/>
      <c r="W11" s="23"/>
      <c r="X11" s="23"/>
      <c r="Y11" s="23"/>
      <c r="Z11" s="23"/>
      <c r="AA11" s="23"/>
      <c r="AB11" s="23"/>
      <c r="AC11" s="23"/>
      <c r="AD11" s="23"/>
      <c r="AE11" s="23"/>
      <c r="AF11" s="10"/>
      <c r="AG11" s="10"/>
      <c r="AH11" s="10"/>
      <c r="AI11" s="10"/>
      <c r="AJ11" s="10"/>
      <c r="AK11" s="10"/>
      <c r="AL11" s="10"/>
      <c r="AM11" s="10"/>
      <c r="AN11" s="11"/>
      <c r="AO11" s="24" t="str">
        <f>IF(COUNTIF([12]回答表!W17,"*")&gt;0,[12]回答表!W17,"")</f>
        <v>―</v>
      </c>
      <c r="AP11" s="10"/>
      <c r="AQ11" s="10"/>
      <c r="AR11" s="10"/>
      <c r="AS11" s="10"/>
      <c r="AT11" s="10"/>
      <c r="AU11" s="10"/>
      <c r="AV11" s="10"/>
      <c r="AW11" s="10"/>
      <c r="AX11" s="10"/>
      <c r="AY11" s="10"/>
      <c r="AZ11" s="10"/>
      <c r="BA11" s="10"/>
      <c r="BB11" s="10"/>
      <c r="BC11" s="10"/>
      <c r="BD11" s="10"/>
      <c r="BE11" s="10"/>
      <c r="BF11" s="11"/>
      <c r="BG11" s="21" t="str">
        <f>IF(COUNTIF([12]回答表!F19,"*")&gt;0,[12]回答表!F19,"")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IF([12]回答表!R43="●","●","")</f>
        <v/>
      </c>
      <c r="E24" s="80"/>
      <c r="F24" s="80"/>
      <c r="G24" s="80"/>
      <c r="H24" s="80"/>
      <c r="I24" s="80"/>
      <c r="J24" s="81"/>
      <c r="K24" s="79" t="str">
        <f>IF([12]回答表!R44="●","●","")</f>
        <v/>
      </c>
      <c r="L24" s="80"/>
      <c r="M24" s="80"/>
      <c r="N24" s="80"/>
      <c r="O24" s="80"/>
      <c r="P24" s="80"/>
      <c r="Q24" s="81"/>
      <c r="R24" s="79" t="str">
        <f>IF([12]回答表!R45="●","●","")</f>
        <v/>
      </c>
      <c r="S24" s="80"/>
      <c r="T24" s="80"/>
      <c r="U24" s="80"/>
      <c r="V24" s="80"/>
      <c r="W24" s="80"/>
      <c r="X24" s="81"/>
      <c r="Y24" s="79" t="str">
        <f>IF([12]回答表!R46="●","●","")</f>
        <v>●</v>
      </c>
      <c r="Z24" s="80"/>
      <c r="AA24" s="80"/>
      <c r="AB24" s="80"/>
      <c r="AC24" s="80"/>
      <c r="AD24" s="80"/>
      <c r="AE24" s="81"/>
      <c r="AF24" s="79" t="str">
        <f>IF([12]回答表!R47="●","●","")</f>
        <v/>
      </c>
      <c r="AG24" s="80"/>
      <c r="AH24" s="80"/>
      <c r="AI24" s="80"/>
      <c r="AJ24" s="80"/>
      <c r="AK24" s="80"/>
      <c r="AL24" s="81"/>
      <c r="AM24" s="79" t="str">
        <f>IF([12]回答表!R48="●","●","")</f>
        <v/>
      </c>
      <c r="AN24" s="80"/>
      <c r="AO24" s="80"/>
      <c r="AP24" s="80"/>
      <c r="AQ24" s="80"/>
      <c r="AR24" s="80"/>
      <c r="AS24" s="81"/>
      <c r="AT24" s="79" t="str">
        <f>IF([12]回答表!R49="●","●","")</f>
        <v/>
      </c>
      <c r="AU24" s="80"/>
      <c r="AV24" s="80"/>
      <c r="AW24" s="80"/>
      <c r="AX24" s="80"/>
      <c r="AY24" s="80"/>
      <c r="AZ24" s="81"/>
      <c r="BA24" s="68"/>
      <c r="BB24" s="82" t="str">
        <f>IF([12]回答表!R50="●","●","")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IF([12]回答表!X43="●","●","")</f>
        <v/>
      </c>
      <c r="O36" s="131"/>
      <c r="P36" s="131"/>
      <c r="Q36" s="132"/>
      <c r="R36" s="119"/>
      <c r="S36" s="119"/>
      <c r="T36" s="119"/>
      <c r="U36" s="133" t="str">
        <f>IF([12]回答表!X43="●",[12]回答表!B59,IF([12]回答表!AA43="●",[12]回答表!B79,""))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IF([12]回答表!X43="●",[12]回答表!S65,IF([12]回答表!AA43="●",[12]回答表!S85,""))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IF([12]回答表!X43="●",[12]回答表!G65,IF([12]回答表!AA43="●",[12]回答表!G85,""))</f>
        <v/>
      </c>
      <c r="AN38" s="83"/>
      <c r="AO38" s="83"/>
      <c r="AP38" s="83"/>
      <c r="AQ38" s="83"/>
      <c r="AR38" s="83"/>
      <c r="AS38" s="83"/>
      <c r="AT38" s="153"/>
      <c r="AU38" s="82" t="str">
        <f>IF([12]回答表!X43="●",[12]回答表!G66,IF([12]回答表!AA43="●",[12]回答表!G86,""))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IF([12]回答表!X43="●",[12]回答表!V65,IF([12]回答表!AA43="●",[12]回答表!V85,""))</f>
        <v/>
      </c>
      <c r="BG39" s="16"/>
      <c r="BH39" s="16"/>
      <c r="BI39" s="17"/>
      <c r="BJ39" s="150" t="str">
        <f>IF([12]回答表!X43="●",[12]回答表!V66,IF([12]回答表!AA43="●",[12]回答表!V86,""))</f>
        <v/>
      </c>
      <c r="BK39" s="16"/>
      <c r="BL39" s="16"/>
      <c r="BM39" s="17"/>
      <c r="BN39" s="150" t="str">
        <f>IF([12]回答表!X43="●",[12]回答表!V67,IF([12]回答表!AA43="●",[12]回答表!V87,""))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IF([12]回答表!X43="●",[12]回答表!O71,IF([12]回答表!AA43="●",[12]回答表!O91,""))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IF([12]回答表!X43="●",[12]回答表!O72,IF([12]回答表!AA43="●",[12]回答表!O92,""))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IF([12]回答表!X43="●",[12]回答表!O73,IF([12]回答表!AA43="●",[12]回答表!O93,""))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IF([12]回答表!X43="●",[12]回答表!O74,IF([12]回答表!AA43="●",[12]回答表!O94,""))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IF([12]回答表!X43="●",[12]回答表!AG71,IF([12]回答表!AA43="●",[12]回答表!AG91,""))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IF([12]回答表!X43="●",[12]回答表!AG72,IF([12]回答表!AA43="●",[12]回答表!AG92,""))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IF([12]回答表!AD43="●","●","")</f>
        <v/>
      </c>
      <c r="O51" s="131"/>
      <c r="P51" s="131"/>
      <c r="Q51" s="132"/>
      <c r="R51" s="119"/>
      <c r="S51" s="119"/>
      <c r="T51" s="119"/>
      <c r="U51" s="133" t="str">
        <f>IF([12]回答表!AD43="●",[12]回答表!B99,"")</f>
        <v/>
      </c>
      <c r="V51" s="134"/>
      <c r="W51" s="134"/>
      <c r="X51" s="134"/>
      <c r="Y51" s="134"/>
      <c r="Z51" s="134"/>
      <c r="AA51" s="134"/>
      <c r="AB51" s="134"/>
      <c r="AC51" s="134"/>
      <c r="AD51" s="134"/>
      <c r="AE51" s="134"/>
      <c r="AF51" s="134"/>
      <c r="AG51" s="134"/>
      <c r="AH51" s="134"/>
      <c r="AI51" s="134"/>
      <c r="AJ51" s="135"/>
      <c r="AK51" s="183"/>
      <c r="AL51" s="183"/>
      <c r="AM51" s="133" t="str">
        <f>IF([12]回答表!AD43="●",[12]回答表!B104,"")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IF([12]回答表!X44="●","●","")</f>
        <v/>
      </c>
      <c r="O62" s="131"/>
      <c r="P62" s="131"/>
      <c r="Q62" s="132"/>
      <c r="R62" s="119"/>
      <c r="S62" s="119"/>
      <c r="T62" s="119"/>
      <c r="U62" s="133" t="str">
        <f>IF([12]回答表!X44="●",[12]回答表!B115,IF([12]回答表!AA44="●",[12]回答表!B127,""))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IF([12]回答表!X44="●",[12]回答表!S121,IF([12]回答表!AA44="●",[12]回答表!S133,""))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IF([12]回答表!X44="●",[12]回答表!J121,IF([12]回答表!AA44="●",[12]回答表!J133,""))</f>
        <v/>
      </c>
      <c r="AN65" s="83"/>
      <c r="AO65" s="83"/>
      <c r="AP65" s="83"/>
      <c r="AQ65" s="83"/>
      <c r="AR65" s="83"/>
      <c r="AS65" s="83"/>
      <c r="AT65" s="153"/>
      <c r="AU65" s="82" t="str">
        <f>IF([12]回答表!X44="●",[12]回答表!J122,IF([12]回答表!AA44="●",[12]回答表!J134,""))</f>
        <v/>
      </c>
      <c r="AV65" s="83"/>
      <c r="AW65" s="83"/>
      <c r="AX65" s="83"/>
      <c r="AY65" s="83"/>
      <c r="AZ65" s="83"/>
      <c r="BA65" s="83"/>
      <c r="BB65" s="153"/>
      <c r="BC65" s="120"/>
      <c r="BD65" s="109"/>
      <c r="BE65" s="109"/>
      <c r="BF65" s="150" t="str">
        <f>IF([12]回答表!X44="●",[12]回答表!V121,IF([12]回答表!AA44="●",[12]回答表!V133,""))</f>
        <v/>
      </c>
      <c r="BG65" s="151"/>
      <c r="BH65" s="151"/>
      <c r="BI65" s="151"/>
      <c r="BJ65" s="150" t="str">
        <f>IF([12]回答表!X44="●",[12]回答表!V122,IF([12]回答表!AA44="●",[12]回答表!V134,""))</f>
        <v/>
      </c>
      <c r="BK65" s="151"/>
      <c r="BL65" s="151"/>
      <c r="BM65" s="151"/>
      <c r="BN65" s="150" t="str">
        <f>IF([12]回答表!X44="●",[12]回答表!V123,IF([12]回答表!AA44="●",[12]回答表!V135,""))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IF([12]回答表!AD44="●","●","")</f>
        <v/>
      </c>
      <c r="O74" s="131"/>
      <c r="P74" s="131"/>
      <c r="Q74" s="132"/>
      <c r="R74" s="119"/>
      <c r="S74" s="119"/>
      <c r="T74" s="119"/>
      <c r="U74" s="133" t="str">
        <f>IF([12]回答表!AD44="●",[12]回答表!B140,"")</f>
        <v/>
      </c>
      <c r="V74" s="134"/>
      <c r="W74" s="134"/>
      <c r="X74" s="134"/>
      <c r="Y74" s="134"/>
      <c r="Z74" s="134"/>
      <c r="AA74" s="134"/>
      <c r="AB74" s="134"/>
      <c r="AC74" s="134"/>
      <c r="AD74" s="134"/>
      <c r="AE74" s="134"/>
      <c r="AF74" s="134"/>
      <c r="AG74" s="134"/>
      <c r="AH74" s="134"/>
      <c r="AI74" s="134"/>
      <c r="AJ74" s="135"/>
      <c r="AK74" s="183"/>
      <c r="AL74" s="183"/>
      <c r="AM74" s="133" t="str">
        <f>IF([12]回答表!AD44="●",[12]回答表!B146,"")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IF([12]回答表!F17="水道事業",IF([12]回答表!X45="●","●",""),"")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IF([12]回答表!F17="水道事業",IF([12]回答表!X45="●",[12]回答表!B158,IF([12]回答表!AA45="●",[12]回答表!B223,"")),"")</f>
        <v/>
      </c>
      <c r="AN86" s="201"/>
      <c r="AO86" s="201"/>
      <c r="AP86" s="201"/>
      <c r="AQ86" s="201"/>
      <c r="AR86" s="201"/>
      <c r="AS86" s="201"/>
      <c r="AT86" s="201"/>
      <c r="AU86" s="201"/>
      <c r="AV86" s="201"/>
      <c r="AW86" s="201"/>
      <c r="AX86" s="201"/>
      <c r="AY86" s="201"/>
      <c r="AZ86" s="201"/>
      <c r="BA86" s="201"/>
      <c r="BB86" s="201"/>
      <c r="BC86" s="202"/>
      <c r="BD86" s="109"/>
      <c r="BE86" s="109"/>
      <c r="BF86" s="138" t="str">
        <f>IF([12]回答表!F17="水道事業",IF([12]回答表!X45="●",[12]回答表!B212,IF([12]回答表!AA45="●",[12]回答表!B278,"")),"")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IF([12]回答表!F17="水道事業",IF([12]回答表!X45="●",[12]回答表!J166,IF([12]回答表!AA45="●",[12]回答表!J231,"")),"")</f>
        <v/>
      </c>
      <c r="V88" s="83"/>
      <c r="W88" s="83"/>
      <c r="X88" s="83"/>
      <c r="Y88" s="83"/>
      <c r="Z88" s="83"/>
      <c r="AA88" s="83"/>
      <c r="AB88" s="153"/>
      <c r="AC88" s="82" t="str">
        <f>IF([12]回答表!F17="水道事業",IF([12]回答表!X45="●",[12]回答表!J173,IF([12]回答表!AA45="●",[12]回答表!J238,"")),"")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IF([12]回答表!F17="水道事業",IF([12]回答表!X45="●",[12]回答表!E212,IF([12]回答表!AA45="●",[12]回答表!E278,"")),"")</f>
        <v/>
      </c>
      <c r="BG89" s="151"/>
      <c r="BH89" s="151"/>
      <c r="BI89" s="151"/>
      <c r="BJ89" s="150" t="str">
        <f>IF([12]回答表!F17="水道事業",IF([12]回答表!X45="●",[12]回答表!E213,IF([12]回答表!AA45="●",[12]回答表!E279,"")),"")</f>
        <v/>
      </c>
      <c r="BK89" s="151"/>
      <c r="BL89" s="151"/>
      <c r="BM89" s="151"/>
      <c r="BN89" s="150" t="str">
        <f>IF([12]回答表!F17="水道事業",IF([12]回答表!X45="●",[12]回答表!E214,IF([12]回答表!AA45="●",[12]回答表!E280,"")),"")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IF([12]回答表!F17="水道事業",IF([12]回答表!AA45="●","●",""),"")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IF([12]回答表!F17="水道事業",IF([12]回答表!X45="●",[12]回答表!J176,IF([12]回答表!AA45="●",[12]回答表!J241,"")),"")</f>
        <v/>
      </c>
      <c r="V93" s="83"/>
      <c r="W93" s="83"/>
      <c r="X93" s="83"/>
      <c r="Y93" s="83"/>
      <c r="Z93" s="83"/>
      <c r="AA93" s="83"/>
      <c r="AB93" s="153"/>
      <c r="AC93" s="82" t="str">
        <f>IF([12]回答表!F17="水道事業",IF([12]回答表!X45="●",[12]回答表!J180,IF([12]回答表!AA45="●",[12]回答表!J245,"")),"")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IF([12]回答表!F17="水道事業",IF([12]回答表!AD45="●","●",""),"")</f>
        <v/>
      </c>
      <c r="O98" s="131"/>
      <c r="P98" s="131"/>
      <c r="Q98" s="132"/>
      <c r="R98" s="119"/>
      <c r="S98" s="119"/>
      <c r="T98" s="119"/>
      <c r="U98" s="133" t="str">
        <f>IF([12]回答表!F17="水道事業",IF([12]回答表!AD45="●",[12]回答表!B289,""),"")</f>
        <v/>
      </c>
      <c r="V98" s="134"/>
      <c r="W98" s="134"/>
      <c r="X98" s="134"/>
      <c r="Y98" s="134"/>
      <c r="Z98" s="134"/>
      <c r="AA98" s="134"/>
      <c r="AB98" s="134"/>
      <c r="AC98" s="134"/>
      <c r="AD98" s="134"/>
      <c r="AE98" s="134"/>
      <c r="AF98" s="134"/>
      <c r="AG98" s="134"/>
      <c r="AH98" s="134"/>
      <c r="AI98" s="134"/>
      <c r="AJ98" s="135"/>
      <c r="AK98" s="183"/>
      <c r="AL98" s="183"/>
      <c r="AM98" s="133" t="str">
        <f>IF([12]回答表!F17="水道事業",IF([12]回答表!AD45="●",[12]回答表!B295,""),"")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IF([12]回答表!F17="簡易水道事業",IF([12]回答表!X45="●",[12]回答表!B158,IF([12]回答表!AA45="●",[12]回答表!B223,"")),"")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IF([12]回答表!F17="簡易水道事業",IF([12]回答表!X45="●",[12]回答表!B212,IF([12]回答表!AA45="●",[12]回答表!B278,"")),"")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IF([12]回答表!F17="簡易水道事業",IF([12]回答表!X45="●","●",""),"")</f>
        <v/>
      </c>
      <c r="O112" s="131"/>
      <c r="P112" s="131"/>
      <c r="Q112" s="132"/>
      <c r="R112" s="119"/>
      <c r="S112" s="119"/>
      <c r="T112" s="119"/>
      <c r="U112" s="82" t="str">
        <f>IF([12]回答表!F17="簡易水道事業",IF([12]回答表!X45="●",[12]回答表!Y185,IF([12]回答表!AA45="●",[12]回答表!Y251,"")),"")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IF([12]回答表!F17="簡易水道事業",IF([12]回答表!X45="●",[12]回答表!E212,IF([12]回答表!AA45="●",[12]回答表!E278,"")),"")</f>
        <v/>
      </c>
      <c r="BG113" s="151"/>
      <c r="BH113" s="151"/>
      <c r="BI113" s="151"/>
      <c r="BJ113" s="150" t="str">
        <f>IF([12]回答表!F17="簡易水道事業",IF([12]回答表!X45="●",[12]回答表!E213,IF([12]回答表!AA45="●",[12]回答表!E279,"")),"")</f>
        <v/>
      </c>
      <c r="BK113" s="151"/>
      <c r="BL113" s="151"/>
      <c r="BM113" s="151"/>
      <c r="BN113" s="150" t="str">
        <f>IF([12]回答表!F17="簡易水道事業",IF([12]回答表!X45="●",[12]回答表!E214,IF([12]回答表!AA45="●",[12]回答表!E280,"")),"")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IF([12]回答表!F17="簡易水道事業",IF([12]回答表!X45="●",[12]回答表!Y186,IF([12]回答表!AA45="●",[12]回答表!Y252,"")),"")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IF([12]回答表!F17="簡易水道事業",IF([12]回答表!AA45="●","●",""),"")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IF([12]回答表!F17="簡易水道事業",IF([12]回答表!X45="●",[12]回答表!Y187,IF([12]回答表!AA45="●",[12]回答表!Y253,"")),"")</f>
        <v/>
      </c>
      <c r="V122" s="83"/>
      <c r="W122" s="83"/>
      <c r="X122" s="83"/>
      <c r="Y122" s="83"/>
      <c r="Z122" s="83"/>
      <c r="AA122" s="83"/>
      <c r="AB122" s="83"/>
      <c r="AC122" s="83"/>
      <c r="AD122" s="83"/>
      <c r="AE122" s="83"/>
      <c r="AF122" s="83"/>
      <c r="AG122" s="83"/>
      <c r="AH122" s="83"/>
      <c r="AI122" s="83"/>
      <c r="AJ122" s="153"/>
      <c r="AK122" s="68"/>
      <c r="AL122" s="68"/>
      <c r="AM122" s="233" t="str">
        <f>IF([12]回答表!F17="簡易水道事業",IF([12]回答表!X45="●",[12]回答表!Y189,IF([12]回答表!AA45="●",[12]回答表!Y255,"")),"")</f>
        <v/>
      </c>
      <c r="AN122" s="233"/>
      <c r="AO122" s="233"/>
      <c r="AP122" s="233"/>
      <c r="AQ122" s="233"/>
      <c r="AR122" s="233"/>
      <c r="AS122" s="233" t="str">
        <f>IF([12]回答表!F17="簡易水道事業",IF([12]回答表!X45="●",[12]回答表!Y190,IF([12]回答表!AA45="●",[12]回答表!Y256,"")),"")</f>
        <v/>
      </c>
      <c r="AT122" s="233"/>
      <c r="AU122" s="233"/>
      <c r="AV122" s="233"/>
      <c r="AW122" s="233"/>
      <c r="AX122" s="233"/>
      <c r="AY122" s="233" t="str">
        <f>IF([12]回答表!F17="簡易水道事業",IF([12]回答表!X45="●",[12]回答表!Y191,IF([12]回答表!AA45="●",[12]回答表!Y257,"")),"")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IF([12]回答表!F17="簡易水道事業",IF([12]回答表!AD45="●","●",""),"")</f>
        <v/>
      </c>
      <c r="O127" s="131"/>
      <c r="P127" s="131"/>
      <c r="Q127" s="132"/>
      <c r="R127" s="119"/>
      <c r="S127" s="119"/>
      <c r="T127" s="119"/>
      <c r="U127" s="133" t="str">
        <f>IF([12]回答表!F17="簡易水道事業",IF([12]回答表!AD45="●",[12]回答表!B289,""),"")</f>
        <v/>
      </c>
      <c r="V127" s="134"/>
      <c r="W127" s="134"/>
      <c r="X127" s="134"/>
      <c r="Y127" s="134"/>
      <c r="Z127" s="134"/>
      <c r="AA127" s="134"/>
      <c r="AB127" s="134"/>
      <c r="AC127" s="134"/>
      <c r="AD127" s="134"/>
      <c r="AE127" s="134"/>
      <c r="AF127" s="134"/>
      <c r="AG127" s="134"/>
      <c r="AH127" s="134"/>
      <c r="AI127" s="134"/>
      <c r="AJ127" s="135"/>
      <c r="AK127" s="183"/>
      <c r="AL127" s="183"/>
      <c r="AM127" s="133" t="str">
        <f>IF([12]回答表!F17="簡易水道事業",IF([12]回答表!AD45="●",[12]回答表!B295,""),"")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IF([12]回答表!F17="下水道事業",IF([12]回答表!X45="●","●",""),"")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IF([12]回答表!F17="下水道事業",IF([12]回答表!X45="●",[12]回答表!B158,IF([12]回答表!AA45="●",[12]回答表!B223,"")),"")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IF([12]回答表!F17="下水道事業",IF([12]回答表!X45="●",[12]回答表!B212,IF([12]回答表!AA45="●",[12]回答表!B278,"")),"")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IF([12]回答表!F17="下水道事業",IF([12]回答表!X45="●",[12]回答表!Y193,IF([12]回答表!AA45="●",[12]回答表!Y259,"")),"")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IF([12]回答表!F17="下水道事業",IF([12]回答表!X45="●",[12]回答表!E212,IF([12]回答表!AA45="●",[12]回答表!E278,"")),"")</f>
        <v/>
      </c>
      <c r="BG142" s="151"/>
      <c r="BH142" s="151"/>
      <c r="BI142" s="151"/>
      <c r="BJ142" s="150" t="str">
        <f>IF([12]回答表!F17="下水道事業",IF([12]回答表!X45="●",[12]回答表!E213,IF([12]回答表!AA45="●",[12]回答表!E279,"")),"")</f>
        <v/>
      </c>
      <c r="BK142" s="151"/>
      <c r="BL142" s="151"/>
      <c r="BM142" s="151"/>
      <c r="BN142" s="150" t="str">
        <f>IF([12]回答表!F17="下水道事業",IF([12]回答表!X45="●",[12]回答表!E214,IF([12]回答表!AA45="●",[12]回答表!E280,"")),"")</f>
        <v/>
      </c>
      <c r="BO142" s="151"/>
      <c r="BP142" s="151"/>
      <c r="BQ142" s="152"/>
      <c r="BR142" s="112"/>
      <c r="BX142" s="200" t="str">
        <f>IF([12]回答表!AQ20="下水道事業",IF([12]回答表!BI48="○",[12]回答表!AM161,IF([12]回答表!BL48="○",[12]回答表!AM226,"")),"")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IF([12]回答表!F17="下水道事業",IF([12]回答表!X45="●",[12]回答表!Y195,IF([12]回答表!AA45="●",[12]回答表!Y261,"")),"")</f>
        <v/>
      </c>
      <c r="V147" s="83"/>
      <c r="W147" s="83"/>
      <c r="X147" s="83"/>
      <c r="Y147" s="83"/>
      <c r="Z147" s="83"/>
      <c r="AA147" s="83"/>
      <c r="AB147" s="153"/>
      <c r="AC147" s="82" t="str">
        <f>IF([12]回答表!F17="下水道事業",IF([12]回答表!X45="●",[12]回答表!Y196,IF([12]回答表!AA45="●",[12]回答表!Y262,"")),"")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IF([12]回答表!F17="下水道事業",IF([12]回答表!X45="●",[12]回答表!Y198,IF([12]回答表!AA45="●",[12]回答表!Y264,"")),"")</f>
        <v/>
      </c>
      <c r="V153" s="83"/>
      <c r="W153" s="83"/>
      <c r="X153" s="83"/>
      <c r="Y153" s="83"/>
      <c r="Z153" s="83"/>
      <c r="AA153" s="83"/>
      <c r="AB153" s="153"/>
      <c r="AC153" s="82" t="str">
        <f>IF([12]回答表!F17="下水道事業",IF([12]回答表!X45="●",[12]回答表!Y199,IF([12]回答表!AA45="●",[12]回答表!Y265,"")),"")</f>
        <v/>
      </c>
      <c r="AD153" s="83"/>
      <c r="AE153" s="83"/>
      <c r="AF153" s="83"/>
      <c r="AG153" s="83"/>
      <c r="AH153" s="83"/>
      <c r="AI153" s="83"/>
      <c r="AJ153" s="153"/>
      <c r="AK153" s="82" t="str">
        <f>IF([12]回答表!F17="下水道事業",IF([12]回答表!X45="●",[12]回答表!Y200,IF([12]回答表!AA45="●",[12]回答表!Y266,"")),"")</f>
        <v/>
      </c>
      <c r="AL153" s="83"/>
      <c r="AM153" s="83"/>
      <c r="AN153" s="83"/>
      <c r="AO153" s="83"/>
      <c r="AP153" s="83"/>
      <c r="AQ153" s="83"/>
      <c r="AR153" s="153"/>
      <c r="AS153" s="82" t="str">
        <f>IF([12]回答表!F17="下水道事業",IF([12]回答表!X45="●",[12]回答表!Y201,IF([12]回答表!AA45="●",[12]回答表!Y267,"")),"")</f>
        <v/>
      </c>
      <c r="AT153" s="83"/>
      <c r="AU153" s="83"/>
      <c r="AV153" s="83"/>
      <c r="AW153" s="83"/>
      <c r="AX153" s="83"/>
      <c r="AY153" s="83"/>
      <c r="AZ153" s="153"/>
      <c r="BA153" s="82" t="str">
        <f>IF([12]回答表!F17="下水道事業",IF([12]回答表!X45="●",[12]回答表!Y202,IF([12]回答表!AA45="●",[12]回答表!Y268,"")),"")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IF([12]回答表!F17="下水道事業",IF([12]回答表!AA45="●","●",""),"")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IF([12]回答表!F17="下水道事業",IF([12]回答表!X45="●",[12]回答表!Y207,IF([12]回答表!AA45="●",[12]回答表!Y273,"")),"")</f>
        <v/>
      </c>
      <c r="V159" s="83"/>
      <c r="W159" s="83"/>
      <c r="X159" s="83"/>
      <c r="Y159" s="83"/>
      <c r="Z159" s="83"/>
      <c r="AA159" s="83"/>
      <c r="AB159" s="153"/>
      <c r="AC159" s="82" t="str">
        <f>IF([12]回答表!F17="下水道事業",IF([12]回答表!X45="●",[12]回答表!Y208,IF([12]回答表!AA45="●",[12]回答表!Y274,"")),"")</f>
        <v/>
      </c>
      <c r="AD159" s="83"/>
      <c r="AE159" s="83"/>
      <c r="AF159" s="83"/>
      <c r="AG159" s="83"/>
      <c r="AH159" s="83"/>
      <c r="AI159" s="83"/>
      <c r="AJ159" s="153"/>
      <c r="AK159" s="82" t="str">
        <f>IF([12]回答表!F17="下水道事業",IF([12]回答表!X45="●",[12]回答表!Y209,IF([12]回答表!AA45="●",[12]回答表!Y275,"")),"")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IF([12]回答表!F17="下水道事業",IF([12]回答表!AD45="●","●",""),"")</f>
        <v/>
      </c>
      <c r="O164" s="131"/>
      <c r="P164" s="131"/>
      <c r="Q164" s="132"/>
      <c r="R164" s="119"/>
      <c r="S164" s="119"/>
      <c r="T164" s="119"/>
      <c r="U164" s="133" t="str">
        <f>IF([12]回答表!F17="下水道事業",IF([12]回答表!AD45="●",[12]回答表!B289,""),"")</f>
        <v/>
      </c>
      <c r="V164" s="134"/>
      <c r="W164" s="134"/>
      <c r="X164" s="134"/>
      <c r="Y164" s="134"/>
      <c r="Z164" s="134"/>
      <c r="AA164" s="134"/>
      <c r="AB164" s="134"/>
      <c r="AC164" s="134"/>
      <c r="AD164" s="134"/>
      <c r="AE164" s="134"/>
      <c r="AF164" s="134"/>
      <c r="AG164" s="134"/>
      <c r="AH164" s="134"/>
      <c r="AI164" s="134"/>
      <c r="AJ164" s="135"/>
      <c r="AK164" s="183"/>
      <c r="AL164" s="183"/>
      <c r="AM164" s="133" t="str">
        <f>IF([12]回答表!F17="下水道事業",IF([12]回答表!AD45="●",[12]回答表!B295,""),"")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IF([12]回答表!BD17="●",IF([12]回答表!X45="●","●",""),"")</f>
        <v/>
      </c>
      <c r="O176" s="131"/>
      <c r="P176" s="131"/>
      <c r="Q176" s="132"/>
      <c r="R176" s="119"/>
      <c r="S176" s="119"/>
      <c r="T176" s="119"/>
      <c r="U176" s="133" t="str">
        <f>IF([12]回答表!BD17="●",IF([12]回答表!X45="●",[12]回答表!B158,IF([12]回答表!AA45="●",[12]回答表!B223,"")),"")</f>
        <v/>
      </c>
      <c r="V176" s="134"/>
      <c r="W176" s="134"/>
      <c r="X176" s="134"/>
      <c r="Y176" s="134"/>
      <c r="Z176" s="134"/>
      <c r="AA176" s="134"/>
      <c r="AB176" s="134"/>
      <c r="AC176" s="134"/>
      <c r="AD176" s="134"/>
      <c r="AE176" s="134"/>
      <c r="AF176" s="134"/>
      <c r="AG176" s="134"/>
      <c r="AH176" s="134"/>
      <c r="AI176" s="134"/>
      <c r="AJ176" s="135"/>
      <c r="AK176" s="136"/>
      <c r="AL176" s="136"/>
      <c r="AM176" s="138" t="str">
        <f>IF([12]回答表!BD17="●",IF([12]回答表!X45="●",[12]回答表!B212,IF([12]回答表!AA45="●",[12]回答表!B278,"")),"")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IF([12]回答表!BD17="●",IF([12]回答表!X45="●",[12]回答表!E212,IF([12]回答表!AA45="●",[12]回答表!E278,"")),"")</f>
        <v/>
      </c>
      <c r="AN179" s="151"/>
      <c r="AO179" s="151"/>
      <c r="AP179" s="151"/>
      <c r="AQ179" s="150" t="str">
        <f>IF([12]回答表!BD17="●",IF([12]回答表!X45="●",[12]回答表!E213,IF([12]回答表!AA45="●",[12]回答表!E279,"")),"")</f>
        <v/>
      </c>
      <c r="AR179" s="151"/>
      <c r="AS179" s="151"/>
      <c r="AT179" s="151"/>
      <c r="AU179" s="150" t="str">
        <f>IF([12]回答表!BD17="●",IF([12]回答表!X45="●",[12]回答表!E214,IF([12]回答表!AA45="●",[12]回答表!E280,"")),"")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IF([12]回答表!BD17="●",IF([12]回答表!AA45="●","●",""),"")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IF([12]回答表!BD17="●",IF([12]回答表!AD45="●","●",""),"")</f>
        <v/>
      </c>
      <c r="O188" s="131"/>
      <c r="P188" s="131"/>
      <c r="Q188" s="132"/>
      <c r="R188" s="119"/>
      <c r="S188" s="119"/>
      <c r="T188" s="119"/>
      <c r="U188" s="133" t="str">
        <f>IF([12]回答表!BD17="●",IF([12]回答表!AD45="●",[12]回答表!B289,""),"")</f>
        <v/>
      </c>
      <c r="V188" s="134"/>
      <c r="W188" s="134"/>
      <c r="X188" s="134"/>
      <c r="Y188" s="134"/>
      <c r="Z188" s="134"/>
      <c r="AA188" s="134"/>
      <c r="AB188" s="134"/>
      <c r="AC188" s="134"/>
      <c r="AD188" s="134"/>
      <c r="AE188" s="134"/>
      <c r="AF188" s="134"/>
      <c r="AG188" s="134"/>
      <c r="AH188" s="134"/>
      <c r="AI188" s="134"/>
      <c r="AJ188" s="135"/>
      <c r="AK188" s="183"/>
      <c r="AL188" s="183"/>
      <c r="AM188" s="133" t="str">
        <f>IF([12]回答表!BD17="●",IF([12]回答表!AD45="●",[12]回答表!B295,""),"")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IF([12]回答表!X46="●","●","")</f>
        <v>●</v>
      </c>
      <c r="O200" s="131"/>
      <c r="P200" s="131"/>
      <c r="Q200" s="132"/>
      <c r="R200" s="119"/>
      <c r="S200" s="119"/>
      <c r="T200" s="119"/>
      <c r="U200" s="133" t="str">
        <f>IF([12]回答表!X46="●",[12]回答表!B307,IF([12]回答表!AA46="●",[12]回答表!B324,""))</f>
        <v>地方卸売市場化した青果部、水産物部の管理業務について指定管理者制度を導入した。
施設の環境整備に対する迅速な対応。</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IF([12]回答表!X46="●",[12]回答表!U313,IF([12]回答表!AA46="●",[12]回答表!U330,""))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IF([12]回答表!X46="●",[12]回答表!G313,IF([12]回答表!AA46="●",[12]回答表!G330,""))</f>
        <v>●</v>
      </c>
      <c r="AN203" s="83"/>
      <c r="AO203" s="83"/>
      <c r="AP203" s="83"/>
      <c r="AQ203" s="83"/>
      <c r="AR203" s="83"/>
      <c r="AS203" s="83"/>
      <c r="AT203" s="153"/>
      <c r="AU203" s="82" t="str">
        <f>IF([12]回答表!X46="●",[12]回答表!G314,IF([12]回答表!AA46="●",[12]回答表!G331,""))</f>
        <v xml:space="preserve"> </v>
      </c>
      <c r="AV203" s="83"/>
      <c r="AW203" s="83"/>
      <c r="AX203" s="83"/>
      <c r="AY203" s="83"/>
      <c r="AZ203" s="83"/>
      <c r="BA203" s="83"/>
      <c r="BB203" s="153"/>
      <c r="BC203" s="120"/>
      <c r="BD203" s="109"/>
      <c r="BE203" s="109"/>
      <c r="BF203" s="150">
        <f>IF([12]回答表!X46="●",[12]回答表!X313,IF([12]回答表!AA46="●",[12]回答表!X330,""))</f>
        <v>24</v>
      </c>
      <c r="BG203" s="151"/>
      <c r="BH203" s="151"/>
      <c r="BI203" s="151"/>
      <c r="BJ203" s="150">
        <f>IF([12]回答表!X46="●",[12]回答表!X314,IF([12]回答表!AA46="●",[12]回答表!X331,""))</f>
        <v>4</v>
      </c>
      <c r="BK203" s="151"/>
      <c r="BL203" s="151"/>
      <c r="BM203" s="152"/>
      <c r="BN203" s="150">
        <f>IF([12]回答表!X46="●",[12]回答表!X315,IF([12]回答表!AA46="●",[12]回答表!X332,""))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IF([12]回答表!AD46="●","●","")</f>
        <v/>
      </c>
      <c r="O212" s="131"/>
      <c r="P212" s="131"/>
      <c r="Q212" s="132"/>
      <c r="R212" s="119"/>
      <c r="S212" s="119"/>
      <c r="T212" s="119"/>
      <c r="U212" s="133" t="str">
        <f>IF([12]回答表!AD46="●",[12]回答表!B337,"")</f>
        <v/>
      </c>
      <c r="V212" s="134"/>
      <c r="W212" s="134"/>
      <c r="X212" s="134"/>
      <c r="Y212" s="134"/>
      <c r="Z212" s="134"/>
      <c r="AA212" s="134"/>
      <c r="AB212" s="134"/>
      <c r="AC212" s="134"/>
      <c r="AD212" s="134"/>
      <c r="AE212" s="134"/>
      <c r="AF212" s="134"/>
      <c r="AG212" s="134"/>
      <c r="AH212" s="134"/>
      <c r="AI212" s="134"/>
      <c r="AJ212" s="135"/>
      <c r="AK212" s="259"/>
      <c r="AL212" s="259"/>
      <c r="AM212" s="133" t="str">
        <f>IF([12]回答表!AD46="●",[12]回答表!B343,"")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IF([12]回答表!X47="●","●","")</f>
        <v/>
      </c>
      <c r="O224" s="131"/>
      <c r="P224" s="131"/>
      <c r="Q224" s="132"/>
      <c r="R224" s="119"/>
      <c r="S224" s="119"/>
      <c r="T224" s="119"/>
      <c r="U224" s="133" t="str">
        <f>IF([12]回答表!X47="●",[12]回答表!B356,IF([12]回答表!AA47="●",[12]回答表!B379,""))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IF([12]回答表!X47="●",[12]回答表!B362,"")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IF([12]回答表!X47="●",[12]回答表!B368,IF([12]回答表!AA47="●",[12]回答表!B385,""))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IF([12]回答表!X47="●",[12]回答表!E368,IF([12]回答表!AA47="●",[12]回答表!E385,""))</f>
        <v/>
      </c>
      <c r="BG227" s="151"/>
      <c r="BH227" s="151"/>
      <c r="BI227" s="151"/>
      <c r="BJ227" s="150" t="str">
        <f>IF([12]回答表!X47="●",[12]回答表!E369,IF([12]回答表!AA47="●",[12]回答表!E386,""))</f>
        <v/>
      </c>
      <c r="BK227" s="151"/>
      <c r="BL227" s="151"/>
      <c r="BM227" s="152"/>
      <c r="BN227" s="150" t="str">
        <f>IF([12]回答表!X47="●",[12]回答表!E370,IF([12]回答表!AA47="●",[12]回答表!E387,""))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IF([12]回答表!AD47="●","●","")</f>
        <v/>
      </c>
      <c r="O236" s="131"/>
      <c r="P236" s="131"/>
      <c r="Q236" s="132"/>
      <c r="R236" s="119"/>
      <c r="S236" s="119"/>
      <c r="T236" s="119"/>
      <c r="U236" s="133" t="str">
        <f>IF([12]回答表!AD47="●",[12]回答表!B392,"")</f>
        <v/>
      </c>
      <c r="V236" s="134"/>
      <c r="W236" s="134"/>
      <c r="X236" s="134"/>
      <c r="Y236" s="134"/>
      <c r="Z236" s="134"/>
      <c r="AA236" s="134"/>
      <c r="AB236" s="134"/>
      <c r="AC236" s="134"/>
      <c r="AD236" s="134"/>
      <c r="AE236" s="134"/>
      <c r="AF236" s="134"/>
      <c r="AG236" s="134"/>
      <c r="AH236" s="134"/>
      <c r="AI236" s="134"/>
      <c r="AJ236" s="135"/>
      <c r="AK236" s="259"/>
      <c r="AL236" s="259"/>
      <c r="AM236" s="133" t="str">
        <f>IF([12]回答表!AD47="●",[12]回答表!B398,"")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IF([12]回答表!X48="●","●","")</f>
        <v/>
      </c>
      <c r="O248" s="131"/>
      <c r="P248" s="131"/>
      <c r="Q248" s="132"/>
      <c r="R248" s="119"/>
      <c r="S248" s="119"/>
      <c r="T248" s="119"/>
      <c r="U248" s="133" t="str">
        <f>IF([12]回答表!X48="●",[12]回答表!B411,IF([12]回答表!AA48="●",[12]回答表!B425,""))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IF([12]回答表!X48="●",[12]回答表!BC418,IF([12]回答表!AA48="●",[12]回答表!BC432,""))</f>
        <v/>
      </c>
      <c r="AR248" s="272"/>
      <c r="AS248" s="272"/>
      <c r="AT248" s="272"/>
      <c r="AU248" s="273" t="s">
        <v>73</v>
      </c>
      <c r="AV248" s="274"/>
      <c r="AW248" s="274"/>
      <c r="AX248" s="275"/>
      <c r="AY248" s="272" t="str">
        <f>IF([12]回答表!X48="●",[12]回答表!BC423,IF([12]回答表!AA48="●",[12]回答表!BC437,""))</f>
        <v/>
      </c>
      <c r="AZ248" s="272"/>
      <c r="BA248" s="272"/>
      <c r="BB248" s="272"/>
      <c r="BC248" s="120"/>
      <c r="BD248" s="109"/>
      <c r="BE248" s="109"/>
      <c r="BF248" s="138" t="str">
        <f>IF([12]回答表!X48="●",[12]回答表!S417,IF([12]回答表!AA48="●",[12]回答表!S431,""))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IF([12]回答表!X48="●",[12]回答表!BC419,IF([12]回答表!AA48="●",[12]回答表!BC433,""))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IF([12]回答表!X48="●",[12]回答表!V417,IF([12]回答表!AA48="●",[12]回答表!V431,""))</f>
        <v/>
      </c>
      <c r="BG251" s="151"/>
      <c r="BH251" s="151"/>
      <c r="BI251" s="151"/>
      <c r="BJ251" s="150" t="str">
        <f>IF([12]回答表!X48="●",[12]回答表!V418,IF([12]回答表!AA48="●",[12]回答表!V432,""))</f>
        <v/>
      </c>
      <c r="BK251" s="151"/>
      <c r="BL251" s="151"/>
      <c r="BM251" s="152"/>
      <c r="BN251" s="150" t="str">
        <f>IF([12]回答表!X48="●",[12]回答表!V419,IF([12]回答表!AA48="●",[12]回答表!V433,""))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IF([12]回答表!X48="●",[12]回答表!BC420,IF([12]回答表!AA48="●",[12]回答表!BC434,""))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IF([12]回答表!X48="●",[12]回答表!BC424,IF([12]回答表!AA48="●",[12]回答表!BC438,""))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IF([12]回答表!X48="●",[12]回答表!BC421,IF([12]回答表!AA48="●",[12]回答表!BC435,""))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IF([12]回答表!X48="●",[12]回答表!BC422,IF([12]回答表!AA48="●",[12]回答表!BC436,""))</f>
        <v/>
      </c>
      <c r="AR256" s="272"/>
      <c r="AS256" s="272"/>
      <c r="AT256" s="272"/>
      <c r="AU256" s="224" t="s">
        <v>79</v>
      </c>
      <c r="AV256" s="225"/>
      <c r="AW256" s="225"/>
      <c r="AX256" s="226"/>
      <c r="AY256" s="282" t="str">
        <f>IF([12]回答表!X48="●",[12]回答表!BC425,IF([12]回答表!AA48="●",[12]回答表!BC439,""))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IF([12]回答表!AD48="●","●","")</f>
        <v/>
      </c>
      <c r="O260" s="131"/>
      <c r="P260" s="131"/>
      <c r="Q260" s="132"/>
      <c r="R260" s="119"/>
      <c r="S260" s="119"/>
      <c r="T260" s="119"/>
      <c r="U260" s="133" t="str">
        <f>IF([12]回答表!AD48="●",[12]回答表!B439,"")</f>
        <v/>
      </c>
      <c r="V260" s="134"/>
      <c r="W260" s="134"/>
      <c r="X260" s="134"/>
      <c r="Y260" s="134"/>
      <c r="Z260" s="134"/>
      <c r="AA260" s="134"/>
      <c r="AB260" s="134"/>
      <c r="AC260" s="134"/>
      <c r="AD260" s="134"/>
      <c r="AE260" s="134"/>
      <c r="AF260" s="134"/>
      <c r="AG260" s="134"/>
      <c r="AH260" s="134"/>
      <c r="AI260" s="134"/>
      <c r="AJ260" s="135"/>
      <c r="AK260" s="183"/>
      <c r="AL260" s="183"/>
      <c r="AM260" s="133" t="str">
        <f>IF([12]回答表!AD48="●",[12]回答表!B445,"")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IF([12]回答表!X49="●","●","")</f>
        <v/>
      </c>
      <c r="O271" s="131"/>
      <c r="P271" s="131"/>
      <c r="Q271" s="132"/>
      <c r="R271" s="119"/>
      <c r="S271" s="119"/>
      <c r="T271" s="119"/>
      <c r="U271" s="133" t="str">
        <f>IF([12]回答表!X49="●",[12]回答表!B458,IF([12]回答表!AA49="●",[12]回答表!B475,""))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IF([12]回答表!X49="●",[12]回答表!B468,IF([12]回答表!AA49="●",[12]回答表!B485,""))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IF([12]回答表!X49="●",[12]回答表!G464,IF([12]回答表!AA49="●",[12]回答表!G481,""))</f>
        <v/>
      </c>
      <c r="AN273" s="83"/>
      <c r="AO273" s="83"/>
      <c r="AP273" s="83"/>
      <c r="AQ273" s="83"/>
      <c r="AR273" s="83"/>
      <c r="AS273" s="83"/>
      <c r="AT273" s="153"/>
      <c r="AU273" s="82" t="str">
        <f>IF([12]回答表!X49="●",[12]回答表!G465,IF([12]回答表!AA49="●",[12]回答表!G482,""))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IF([12]回答表!X49="●",[12]回答表!E468,IF([12]回答表!AA49="●",[12]回答表!E485,""))</f>
        <v/>
      </c>
      <c r="BG274" s="151"/>
      <c r="BH274" s="151"/>
      <c r="BI274" s="151"/>
      <c r="BJ274" s="150" t="str">
        <f>IF([12]回答表!X49="●",[12]回答表!E469,IF([12]回答表!AA49="●",[12]回答表!E486,""))</f>
        <v/>
      </c>
      <c r="BK274" s="151"/>
      <c r="BL274" s="151"/>
      <c r="BM274" s="152"/>
      <c r="BN274" s="150" t="str">
        <f>IF([12]回答表!X49="●",[12]回答表!E470,IF([12]回答表!AA49="●",[12]回答表!E487,""))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IF([12]回答表!AD49="●","●","")</f>
        <v/>
      </c>
      <c r="O283" s="131"/>
      <c r="P283" s="131"/>
      <c r="Q283" s="132"/>
      <c r="R283" s="119"/>
      <c r="S283" s="119"/>
      <c r="T283" s="119"/>
      <c r="U283" s="133" t="str">
        <f>IF([12]回答表!AD49="●",[12]回答表!B492,"")</f>
        <v/>
      </c>
      <c r="V283" s="134"/>
      <c r="W283" s="134"/>
      <c r="X283" s="134"/>
      <c r="Y283" s="134"/>
      <c r="Z283" s="134"/>
      <c r="AA283" s="134"/>
      <c r="AB283" s="134"/>
      <c r="AC283" s="134"/>
      <c r="AD283" s="134"/>
      <c r="AE283" s="134"/>
      <c r="AF283" s="134"/>
      <c r="AG283" s="134"/>
      <c r="AH283" s="134"/>
      <c r="AI283" s="134"/>
      <c r="AJ283" s="135"/>
      <c r="AK283" s="136"/>
      <c r="AL283" s="136"/>
      <c r="AM283" s="133" t="str">
        <f>IF([12]回答表!AD49="●",[12]回答表!B498,"")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IF([12]回答表!R50="●",[12]回答表!B511,"")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504A4-FBB6-4682-8BEE-5843A6283E78}">
  <sheetPr>
    <pageSetUpPr fitToPage="1"/>
  </sheetPr>
  <dimension ref="A1:CN315"/>
  <sheetViews>
    <sheetView showZeros="0" view="pageBreakPreview" zoomScale="60" zoomScaleNormal="55" workbookViewId="0">
      <selection activeCell="AR242" sqref="AR242:BB243"/>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IF(COUNTIF([13]回答表!K15,"*")&gt;0,[13]回答表!K15,"")</f>
        <v>秋田市</v>
      </c>
      <c r="D11" s="8"/>
      <c r="E11" s="8"/>
      <c r="F11" s="8"/>
      <c r="G11" s="8"/>
      <c r="H11" s="8"/>
      <c r="I11" s="8"/>
      <c r="J11" s="8"/>
      <c r="K11" s="8"/>
      <c r="L11" s="8"/>
      <c r="M11" s="8"/>
      <c r="N11" s="8"/>
      <c r="O11" s="8"/>
      <c r="P11" s="8"/>
      <c r="Q11" s="8"/>
      <c r="R11" s="8"/>
      <c r="S11" s="8"/>
      <c r="T11" s="8"/>
      <c r="U11" s="22" t="str">
        <f>IF(COUNTIF([13]回答表!F17,"*")&gt;0,[13]回答表!F17,"")</f>
        <v>観光施設事業</v>
      </c>
      <c r="V11" s="23"/>
      <c r="W11" s="23"/>
      <c r="X11" s="23"/>
      <c r="Y11" s="23"/>
      <c r="Z11" s="23"/>
      <c r="AA11" s="23"/>
      <c r="AB11" s="23"/>
      <c r="AC11" s="23"/>
      <c r="AD11" s="23"/>
      <c r="AE11" s="23"/>
      <c r="AF11" s="10"/>
      <c r="AG11" s="10"/>
      <c r="AH11" s="10"/>
      <c r="AI11" s="10"/>
      <c r="AJ11" s="10"/>
      <c r="AK11" s="10"/>
      <c r="AL11" s="10"/>
      <c r="AM11" s="10"/>
      <c r="AN11" s="11"/>
      <c r="AO11" s="24" t="str">
        <f>IF(COUNTIF([13]回答表!W17,"*")&gt;0,[13]回答表!W17,"")</f>
        <v>その他観光</v>
      </c>
      <c r="AP11" s="10"/>
      <c r="AQ11" s="10"/>
      <c r="AR11" s="10"/>
      <c r="AS11" s="10"/>
      <c r="AT11" s="10"/>
      <c r="AU11" s="10"/>
      <c r="AV11" s="10"/>
      <c r="AW11" s="10"/>
      <c r="AX11" s="10"/>
      <c r="AY11" s="10"/>
      <c r="AZ11" s="10"/>
      <c r="BA11" s="10"/>
      <c r="BB11" s="10"/>
      <c r="BC11" s="10"/>
      <c r="BD11" s="10"/>
      <c r="BE11" s="10"/>
      <c r="BF11" s="11"/>
      <c r="BG11" s="21" t="str">
        <f>IF(COUNTIF([13]回答表!F19,"*")&gt;0,[13]回答表!F19,"")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IF([13]回答表!R43="●","●","")</f>
        <v/>
      </c>
      <c r="E24" s="80"/>
      <c r="F24" s="80"/>
      <c r="G24" s="80"/>
      <c r="H24" s="80"/>
      <c r="I24" s="80"/>
      <c r="J24" s="81"/>
      <c r="K24" s="79" t="str">
        <f>IF([13]回答表!R44="●","●","")</f>
        <v/>
      </c>
      <c r="L24" s="80"/>
      <c r="M24" s="80"/>
      <c r="N24" s="80"/>
      <c r="O24" s="80"/>
      <c r="P24" s="80"/>
      <c r="Q24" s="81"/>
      <c r="R24" s="79" t="str">
        <f>IF([13]回答表!R45="●","●","")</f>
        <v/>
      </c>
      <c r="S24" s="80"/>
      <c r="T24" s="80"/>
      <c r="U24" s="80"/>
      <c r="V24" s="80"/>
      <c r="W24" s="80"/>
      <c r="X24" s="81"/>
      <c r="Y24" s="79" t="str">
        <f>IF([13]回答表!R46="●","●","")</f>
        <v/>
      </c>
      <c r="Z24" s="80"/>
      <c r="AA24" s="80"/>
      <c r="AB24" s="80"/>
      <c r="AC24" s="80"/>
      <c r="AD24" s="80"/>
      <c r="AE24" s="81"/>
      <c r="AF24" s="79" t="str">
        <f>IF([13]回答表!R47="●","●","")</f>
        <v/>
      </c>
      <c r="AG24" s="80"/>
      <c r="AH24" s="80"/>
      <c r="AI24" s="80"/>
      <c r="AJ24" s="80"/>
      <c r="AK24" s="80"/>
      <c r="AL24" s="81"/>
      <c r="AM24" s="79" t="str">
        <f>IF([13]回答表!R48="●","●","")</f>
        <v/>
      </c>
      <c r="AN24" s="80"/>
      <c r="AO24" s="80"/>
      <c r="AP24" s="80"/>
      <c r="AQ24" s="80"/>
      <c r="AR24" s="80"/>
      <c r="AS24" s="81"/>
      <c r="AT24" s="79" t="str">
        <f>IF([13]回答表!R49="●","●","")</f>
        <v/>
      </c>
      <c r="AU24" s="80"/>
      <c r="AV24" s="80"/>
      <c r="AW24" s="80"/>
      <c r="AX24" s="80"/>
      <c r="AY24" s="80"/>
      <c r="AZ24" s="81"/>
      <c r="BA24" s="68"/>
      <c r="BB24" s="82" t="str">
        <f>IF([13]回答表!R50="●","●","")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IF([13]回答表!X43="●","●","")</f>
        <v/>
      </c>
      <c r="O36" s="131"/>
      <c r="P36" s="131"/>
      <c r="Q36" s="132"/>
      <c r="R36" s="119"/>
      <c r="S36" s="119"/>
      <c r="T36" s="119"/>
      <c r="U36" s="133" t="str">
        <f>IF([13]回答表!X43="●",[13]回答表!B59,IF([13]回答表!AA43="●",[13]回答表!B79,""))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IF([13]回答表!X43="●",[13]回答表!S65,IF([13]回答表!AA43="●",[13]回答表!S85,""))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IF([13]回答表!X43="●",[13]回答表!G65,IF([13]回答表!AA43="●",[13]回答表!G85,""))</f>
        <v/>
      </c>
      <c r="AN38" s="83"/>
      <c r="AO38" s="83"/>
      <c r="AP38" s="83"/>
      <c r="AQ38" s="83"/>
      <c r="AR38" s="83"/>
      <c r="AS38" s="83"/>
      <c r="AT38" s="153"/>
      <c r="AU38" s="82" t="str">
        <f>IF([13]回答表!X43="●",[13]回答表!G66,IF([13]回答表!AA43="●",[13]回答表!G86,""))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IF([13]回答表!X43="●",[13]回答表!V65,IF([13]回答表!AA43="●",[13]回答表!V85,""))</f>
        <v/>
      </c>
      <c r="BG39" s="16"/>
      <c r="BH39" s="16"/>
      <c r="BI39" s="17"/>
      <c r="BJ39" s="150" t="str">
        <f>IF([13]回答表!X43="●",[13]回答表!V66,IF([13]回答表!AA43="●",[13]回答表!V86,""))</f>
        <v/>
      </c>
      <c r="BK39" s="16"/>
      <c r="BL39" s="16"/>
      <c r="BM39" s="17"/>
      <c r="BN39" s="150" t="str">
        <f>IF([13]回答表!X43="●",[13]回答表!V67,IF([13]回答表!AA43="●",[13]回答表!V87,""))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IF([13]回答表!X43="●",[13]回答表!O71,IF([13]回答表!AA43="●",[13]回答表!O91,""))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IF([13]回答表!X43="●",[13]回答表!O72,IF([13]回答表!AA43="●",[13]回答表!O92,""))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IF([13]回答表!X43="●",[13]回答表!O73,IF([13]回答表!AA43="●",[13]回答表!O93,""))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IF([13]回答表!X43="●",[13]回答表!O74,IF([13]回答表!AA43="●",[13]回答表!O94,""))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IF([13]回答表!X43="●",[13]回答表!AG71,IF([13]回答表!AA43="●",[13]回答表!AG91,""))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IF([13]回答表!X43="●",[13]回答表!AG72,IF([13]回答表!AA43="●",[13]回答表!AG92,""))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IF([13]回答表!AD43="●","●","")</f>
        <v/>
      </c>
      <c r="O51" s="131"/>
      <c r="P51" s="131"/>
      <c r="Q51" s="132"/>
      <c r="R51" s="119"/>
      <c r="S51" s="119"/>
      <c r="T51" s="119"/>
      <c r="U51" s="133" t="str">
        <f>IF([13]回答表!AD43="●",[13]回答表!B99,"")</f>
        <v/>
      </c>
      <c r="V51" s="134"/>
      <c r="W51" s="134"/>
      <c r="X51" s="134"/>
      <c r="Y51" s="134"/>
      <c r="Z51" s="134"/>
      <c r="AA51" s="134"/>
      <c r="AB51" s="134"/>
      <c r="AC51" s="134"/>
      <c r="AD51" s="134"/>
      <c r="AE51" s="134"/>
      <c r="AF51" s="134"/>
      <c r="AG51" s="134"/>
      <c r="AH51" s="134"/>
      <c r="AI51" s="134"/>
      <c r="AJ51" s="135"/>
      <c r="AK51" s="183"/>
      <c r="AL51" s="183"/>
      <c r="AM51" s="133" t="str">
        <f>IF([13]回答表!AD43="●",[13]回答表!B104,"")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IF([13]回答表!X44="●","●","")</f>
        <v/>
      </c>
      <c r="O62" s="131"/>
      <c r="P62" s="131"/>
      <c r="Q62" s="132"/>
      <c r="R62" s="119"/>
      <c r="S62" s="119"/>
      <c r="T62" s="119"/>
      <c r="U62" s="133" t="str">
        <f>IF([13]回答表!X44="●",[13]回答表!B115,IF([13]回答表!AA44="●",[13]回答表!B127,""))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IF([13]回答表!X44="●",[13]回答表!S121,IF([13]回答表!AA44="●",[13]回答表!S133,""))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IF([13]回答表!X44="●",[13]回答表!J121,IF([13]回答表!AA44="●",[13]回答表!J133,""))</f>
        <v/>
      </c>
      <c r="AN65" s="83"/>
      <c r="AO65" s="83"/>
      <c r="AP65" s="83"/>
      <c r="AQ65" s="83"/>
      <c r="AR65" s="83"/>
      <c r="AS65" s="83"/>
      <c r="AT65" s="153"/>
      <c r="AU65" s="82" t="str">
        <f>IF([13]回答表!X44="●",[13]回答表!J122,IF([13]回答表!AA44="●",[13]回答表!J134,""))</f>
        <v/>
      </c>
      <c r="AV65" s="83"/>
      <c r="AW65" s="83"/>
      <c r="AX65" s="83"/>
      <c r="AY65" s="83"/>
      <c r="AZ65" s="83"/>
      <c r="BA65" s="83"/>
      <c r="BB65" s="153"/>
      <c r="BC65" s="120"/>
      <c r="BD65" s="109"/>
      <c r="BE65" s="109"/>
      <c r="BF65" s="150" t="str">
        <f>IF([13]回答表!X44="●",[13]回答表!V121,IF([13]回答表!AA44="●",[13]回答表!V133,""))</f>
        <v/>
      </c>
      <c r="BG65" s="151"/>
      <c r="BH65" s="151"/>
      <c r="BI65" s="151"/>
      <c r="BJ65" s="150" t="str">
        <f>IF([13]回答表!X44="●",[13]回答表!V122,IF([13]回答表!AA44="●",[13]回答表!V134,""))</f>
        <v/>
      </c>
      <c r="BK65" s="151"/>
      <c r="BL65" s="151"/>
      <c r="BM65" s="151"/>
      <c r="BN65" s="150" t="str">
        <f>IF([13]回答表!X44="●",[13]回答表!V123,IF([13]回答表!AA44="●",[13]回答表!V135,""))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IF([13]回答表!AD44="●","●","")</f>
        <v/>
      </c>
      <c r="O74" s="131"/>
      <c r="P74" s="131"/>
      <c r="Q74" s="132"/>
      <c r="R74" s="119"/>
      <c r="S74" s="119"/>
      <c r="T74" s="119"/>
      <c r="U74" s="133" t="str">
        <f>IF([13]回答表!AD44="●",[13]回答表!B140,"")</f>
        <v/>
      </c>
      <c r="V74" s="134"/>
      <c r="W74" s="134"/>
      <c r="X74" s="134"/>
      <c r="Y74" s="134"/>
      <c r="Z74" s="134"/>
      <c r="AA74" s="134"/>
      <c r="AB74" s="134"/>
      <c r="AC74" s="134"/>
      <c r="AD74" s="134"/>
      <c r="AE74" s="134"/>
      <c r="AF74" s="134"/>
      <c r="AG74" s="134"/>
      <c r="AH74" s="134"/>
      <c r="AI74" s="134"/>
      <c r="AJ74" s="135"/>
      <c r="AK74" s="183"/>
      <c r="AL74" s="183"/>
      <c r="AM74" s="133" t="str">
        <f>IF([13]回答表!AD44="●",[13]回答表!B146,"")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IF([13]回答表!F17="水道事業",IF([13]回答表!X45="●","●",""),"")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IF([13]回答表!F17="水道事業",IF([13]回答表!X45="●",[13]回答表!B158,IF([13]回答表!AA45="●",[13]回答表!B223,"")),"")</f>
        <v/>
      </c>
      <c r="AN86" s="201"/>
      <c r="AO86" s="201"/>
      <c r="AP86" s="201"/>
      <c r="AQ86" s="201"/>
      <c r="AR86" s="201"/>
      <c r="AS86" s="201"/>
      <c r="AT86" s="201"/>
      <c r="AU86" s="201"/>
      <c r="AV86" s="201"/>
      <c r="AW86" s="201"/>
      <c r="AX86" s="201"/>
      <c r="AY86" s="201"/>
      <c r="AZ86" s="201"/>
      <c r="BA86" s="201"/>
      <c r="BB86" s="201"/>
      <c r="BC86" s="202"/>
      <c r="BD86" s="109"/>
      <c r="BE86" s="109"/>
      <c r="BF86" s="138" t="str">
        <f>IF([13]回答表!F17="水道事業",IF([13]回答表!X45="●",[13]回答表!B212,IF([13]回答表!AA45="●",[13]回答表!B278,"")),"")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IF([13]回答表!F17="水道事業",IF([13]回答表!X45="●",[13]回答表!J166,IF([13]回答表!AA45="●",[13]回答表!J231,"")),"")</f>
        <v/>
      </c>
      <c r="V88" s="83"/>
      <c r="W88" s="83"/>
      <c r="X88" s="83"/>
      <c r="Y88" s="83"/>
      <c r="Z88" s="83"/>
      <c r="AA88" s="83"/>
      <c r="AB88" s="153"/>
      <c r="AC88" s="82" t="str">
        <f>IF([13]回答表!F17="水道事業",IF([13]回答表!X45="●",[13]回答表!J173,IF([13]回答表!AA45="●",[13]回答表!J238,"")),"")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IF([13]回答表!F17="水道事業",IF([13]回答表!X45="●",[13]回答表!E212,IF([13]回答表!AA45="●",[13]回答表!E278,"")),"")</f>
        <v/>
      </c>
      <c r="BG89" s="151"/>
      <c r="BH89" s="151"/>
      <c r="BI89" s="151"/>
      <c r="BJ89" s="150" t="str">
        <f>IF([13]回答表!F17="水道事業",IF([13]回答表!X45="●",[13]回答表!E213,IF([13]回答表!AA45="●",[13]回答表!E279,"")),"")</f>
        <v/>
      </c>
      <c r="BK89" s="151"/>
      <c r="BL89" s="151"/>
      <c r="BM89" s="151"/>
      <c r="BN89" s="150" t="str">
        <f>IF([13]回答表!F17="水道事業",IF([13]回答表!X45="●",[13]回答表!E214,IF([13]回答表!AA45="●",[13]回答表!E280,"")),"")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IF([13]回答表!F17="水道事業",IF([13]回答表!AA45="●","●",""),"")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IF([13]回答表!F17="水道事業",IF([13]回答表!X45="●",[13]回答表!J176,IF([13]回答表!AA45="●",[13]回答表!J241,"")),"")</f>
        <v/>
      </c>
      <c r="V93" s="83"/>
      <c r="W93" s="83"/>
      <c r="X93" s="83"/>
      <c r="Y93" s="83"/>
      <c r="Z93" s="83"/>
      <c r="AA93" s="83"/>
      <c r="AB93" s="153"/>
      <c r="AC93" s="82" t="str">
        <f>IF([13]回答表!F17="水道事業",IF([13]回答表!X45="●",[13]回答表!J180,IF([13]回答表!AA45="●",[13]回答表!J245,"")),"")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IF([13]回答表!F17="水道事業",IF([13]回答表!AD45="●","●",""),"")</f>
        <v/>
      </c>
      <c r="O98" s="131"/>
      <c r="P98" s="131"/>
      <c r="Q98" s="132"/>
      <c r="R98" s="119"/>
      <c r="S98" s="119"/>
      <c r="T98" s="119"/>
      <c r="U98" s="133" t="str">
        <f>IF([13]回答表!F17="水道事業",IF([13]回答表!AD45="●",[13]回答表!B289,""),"")</f>
        <v/>
      </c>
      <c r="V98" s="134"/>
      <c r="W98" s="134"/>
      <c r="X98" s="134"/>
      <c r="Y98" s="134"/>
      <c r="Z98" s="134"/>
      <c r="AA98" s="134"/>
      <c r="AB98" s="134"/>
      <c r="AC98" s="134"/>
      <c r="AD98" s="134"/>
      <c r="AE98" s="134"/>
      <c r="AF98" s="134"/>
      <c r="AG98" s="134"/>
      <c r="AH98" s="134"/>
      <c r="AI98" s="134"/>
      <c r="AJ98" s="135"/>
      <c r="AK98" s="183"/>
      <c r="AL98" s="183"/>
      <c r="AM98" s="133" t="str">
        <f>IF([13]回答表!F17="水道事業",IF([13]回答表!AD45="●",[13]回答表!B295,""),"")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IF([13]回答表!F17="簡易水道事業",IF([13]回答表!X45="●",[13]回答表!B158,IF([13]回答表!AA45="●",[13]回答表!B223,"")),"")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IF([13]回答表!F17="簡易水道事業",IF([13]回答表!X45="●",[13]回答表!B212,IF([13]回答表!AA45="●",[13]回答表!B278,"")),"")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IF([13]回答表!F17="簡易水道事業",IF([13]回答表!X45="●","●",""),"")</f>
        <v/>
      </c>
      <c r="O112" s="131"/>
      <c r="P112" s="131"/>
      <c r="Q112" s="132"/>
      <c r="R112" s="119"/>
      <c r="S112" s="119"/>
      <c r="T112" s="119"/>
      <c r="U112" s="82" t="str">
        <f>IF([13]回答表!F17="簡易水道事業",IF([13]回答表!X45="●",[13]回答表!Y185,IF([13]回答表!AA45="●",[13]回答表!Y251,"")),"")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IF([13]回答表!F17="簡易水道事業",IF([13]回答表!X45="●",[13]回答表!E212,IF([13]回答表!AA45="●",[13]回答表!E278,"")),"")</f>
        <v/>
      </c>
      <c r="BG113" s="151"/>
      <c r="BH113" s="151"/>
      <c r="BI113" s="151"/>
      <c r="BJ113" s="150" t="str">
        <f>IF([13]回答表!F17="簡易水道事業",IF([13]回答表!X45="●",[13]回答表!E213,IF([13]回答表!AA45="●",[13]回答表!E279,"")),"")</f>
        <v/>
      </c>
      <c r="BK113" s="151"/>
      <c r="BL113" s="151"/>
      <c r="BM113" s="151"/>
      <c r="BN113" s="150" t="str">
        <f>IF([13]回答表!F17="簡易水道事業",IF([13]回答表!X45="●",[13]回答表!E214,IF([13]回答表!AA45="●",[13]回答表!E280,"")),"")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IF([13]回答表!F17="簡易水道事業",IF([13]回答表!X45="●",[13]回答表!Y186,IF([13]回答表!AA45="●",[13]回答表!Y252,"")),"")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IF([13]回答表!F17="簡易水道事業",IF([13]回答表!AA45="●","●",""),"")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IF([13]回答表!F17="簡易水道事業",IF([13]回答表!X45="●",[13]回答表!Y187,IF([13]回答表!AA45="●",[13]回答表!Y253,"")),"")</f>
        <v/>
      </c>
      <c r="V122" s="83"/>
      <c r="W122" s="83"/>
      <c r="X122" s="83"/>
      <c r="Y122" s="83"/>
      <c r="Z122" s="83"/>
      <c r="AA122" s="83"/>
      <c r="AB122" s="83"/>
      <c r="AC122" s="83"/>
      <c r="AD122" s="83"/>
      <c r="AE122" s="83"/>
      <c r="AF122" s="83"/>
      <c r="AG122" s="83"/>
      <c r="AH122" s="83"/>
      <c r="AI122" s="83"/>
      <c r="AJ122" s="153"/>
      <c r="AK122" s="68"/>
      <c r="AL122" s="68"/>
      <c r="AM122" s="233" t="str">
        <f>IF([13]回答表!F17="簡易水道事業",IF([13]回答表!X45="●",[13]回答表!Y189,IF([13]回答表!AA45="●",[13]回答表!Y255,"")),"")</f>
        <v/>
      </c>
      <c r="AN122" s="233"/>
      <c r="AO122" s="233"/>
      <c r="AP122" s="233"/>
      <c r="AQ122" s="233"/>
      <c r="AR122" s="233"/>
      <c r="AS122" s="233" t="str">
        <f>IF([13]回答表!F17="簡易水道事業",IF([13]回答表!X45="●",[13]回答表!Y190,IF([13]回答表!AA45="●",[13]回答表!Y256,"")),"")</f>
        <v/>
      </c>
      <c r="AT122" s="233"/>
      <c r="AU122" s="233"/>
      <c r="AV122" s="233"/>
      <c r="AW122" s="233"/>
      <c r="AX122" s="233"/>
      <c r="AY122" s="233" t="str">
        <f>IF([13]回答表!F17="簡易水道事業",IF([13]回答表!X45="●",[13]回答表!Y191,IF([13]回答表!AA45="●",[13]回答表!Y257,"")),"")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IF([13]回答表!F17="簡易水道事業",IF([13]回答表!AD45="●","●",""),"")</f>
        <v/>
      </c>
      <c r="O127" s="131"/>
      <c r="P127" s="131"/>
      <c r="Q127" s="132"/>
      <c r="R127" s="119"/>
      <c r="S127" s="119"/>
      <c r="T127" s="119"/>
      <c r="U127" s="133" t="str">
        <f>IF([13]回答表!F17="簡易水道事業",IF([13]回答表!AD45="●",[13]回答表!B289,""),"")</f>
        <v/>
      </c>
      <c r="V127" s="134"/>
      <c r="W127" s="134"/>
      <c r="X127" s="134"/>
      <c r="Y127" s="134"/>
      <c r="Z127" s="134"/>
      <c r="AA127" s="134"/>
      <c r="AB127" s="134"/>
      <c r="AC127" s="134"/>
      <c r="AD127" s="134"/>
      <c r="AE127" s="134"/>
      <c r="AF127" s="134"/>
      <c r="AG127" s="134"/>
      <c r="AH127" s="134"/>
      <c r="AI127" s="134"/>
      <c r="AJ127" s="135"/>
      <c r="AK127" s="183"/>
      <c r="AL127" s="183"/>
      <c r="AM127" s="133" t="str">
        <f>IF([13]回答表!F17="簡易水道事業",IF([13]回答表!AD45="●",[13]回答表!B295,""),"")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IF([13]回答表!F17="下水道事業",IF([13]回答表!X45="●","●",""),"")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IF([13]回答表!F17="下水道事業",IF([13]回答表!X45="●",[13]回答表!B158,IF([13]回答表!AA45="●",[13]回答表!B223,"")),"")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IF([13]回答表!F17="下水道事業",IF([13]回答表!X45="●",[13]回答表!B212,IF([13]回答表!AA45="●",[13]回答表!B278,"")),"")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IF([13]回答表!F17="下水道事業",IF([13]回答表!X45="●",[13]回答表!Y193,IF([13]回答表!AA45="●",[13]回答表!Y259,"")),"")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IF([13]回答表!F17="下水道事業",IF([13]回答表!X45="●",[13]回答表!E212,IF([13]回答表!AA45="●",[13]回答表!E278,"")),"")</f>
        <v/>
      </c>
      <c r="BG142" s="151"/>
      <c r="BH142" s="151"/>
      <c r="BI142" s="151"/>
      <c r="BJ142" s="150" t="str">
        <f>IF([13]回答表!F17="下水道事業",IF([13]回答表!X45="●",[13]回答表!E213,IF([13]回答表!AA45="●",[13]回答表!E279,"")),"")</f>
        <v/>
      </c>
      <c r="BK142" s="151"/>
      <c r="BL142" s="151"/>
      <c r="BM142" s="151"/>
      <c r="BN142" s="150" t="str">
        <f>IF([13]回答表!F17="下水道事業",IF([13]回答表!X45="●",[13]回答表!E214,IF([13]回答表!AA45="●",[13]回答表!E280,"")),"")</f>
        <v/>
      </c>
      <c r="BO142" s="151"/>
      <c r="BP142" s="151"/>
      <c r="BQ142" s="152"/>
      <c r="BR142" s="112"/>
      <c r="BX142" s="200" t="str">
        <f>IF([13]回答表!AQ20="下水道事業",IF([13]回答表!BI48="○",[13]回答表!AM161,IF([13]回答表!BL48="○",[13]回答表!AM226,"")),"")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IF([13]回答表!F17="下水道事業",IF([13]回答表!X45="●",[13]回答表!Y195,IF([13]回答表!AA45="●",[13]回答表!Y261,"")),"")</f>
        <v/>
      </c>
      <c r="V147" s="83"/>
      <c r="W147" s="83"/>
      <c r="X147" s="83"/>
      <c r="Y147" s="83"/>
      <c r="Z147" s="83"/>
      <c r="AA147" s="83"/>
      <c r="AB147" s="153"/>
      <c r="AC147" s="82" t="str">
        <f>IF([13]回答表!F17="下水道事業",IF([13]回答表!X45="●",[13]回答表!Y196,IF([13]回答表!AA45="●",[13]回答表!Y262,"")),"")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IF([13]回答表!F17="下水道事業",IF([13]回答表!X45="●",[13]回答表!Y198,IF([13]回答表!AA45="●",[13]回答表!Y264,"")),"")</f>
        <v/>
      </c>
      <c r="V153" s="83"/>
      <c r="W153" s="83"/>
      <c r="X153" s="83"/>
      <c r="Y153" s="83"/>
      <c r="Z153" s="83"/>
      <c r="AA153" s="83"/>
      <c r="AB153" s="153"/>
      <c r="AC153" s="82" t="str">
        <f>IF([13]回答表!F17="下水道事業",IF([13]回答表!X45="●",[13]回答表!Y199,IF([13]回答表!AA45="●",[13]回答表!Y265,"")),"")</f>
        <v/>
      </c>
      <c r="AD153" s="83"/>
      <c r="AE153" s="83"/>
      <c r="AF153" s="83"/>
      <c r="AG153" s="83"/>
      <c r="AH153" s="83"/>
      <c r="AI153" s="83"/>
      <c r="AJ153" s="153"/>
      <c r="AK153" s="82" t="str">
        <f>IF([13]回答表!F17="下水道事業",IF([13]回答表!X45="●",[13]回答表!Y200,IF([13]回答表!AA45="●",[13]回答表!Y266,"")),"")</f>
        <v/>
      </c>
      <c r="AL153" s="83"/>
      <c r="AM153" s="83"/>
      <c r="AN153" s="83"/>
      <c r="AO153" s="83"/>
      <c r="AP153" s="83"/>
      <c r="AQ153" s="83"/>
      <c r="AR153" s="153"/>
      <c r="AS153" s="82" t="str">
        <f>IF([13]回答表!F17="下水道事業",IF([13]回答表!X45="●",[13]回答表!Y201,IF([13]回答表!AA45="●",[13]回答表!Y267,"")),"")</f>
        <v/>
      </c>
      <c r="AT153" s="83"/>
      <c r="AU153" s="83"/>
      <c r="AV153" s="83"/>
      <c r="AW153" s="83"/>
      <c r="AX153" s="83"/>
      <c r="AY153" s="83"/>
      <c r="AZ153" s="153"/>
      <c r="BA153" s="82" t="str">
        <f>IF([13]回答表!F17="下水道事業",IF([13]回答表!X45="●",[13]回答表!Y202,IF([13]回答表!AA45="●",[13]回答表!Y268,"")),"")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IF([13]回答表!F17="下水道事業",IF([13]回答表!AA45="●","●",""),"")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IF([13]回答表!F17="下水道事業",IF([13]回答表!X45="●",[13]回答表!Y207,IF([13]回答表!AA45="●",[13]回答表!Y273,"")),"")</f>
        <v/>
      </c>
      <c r="V159" s="83"/>
      <c r="W159" s="83"/>
      <c r="X159" s="83"/>
      <c r="Y159" s="83"/>
      <c r="Z159" s="83"/>
      <c r="AA159" s="83"/>
      <c r="AB159" s="153"/>
      <c r="AC159" s="82" t="str">
        <f>IF([13]回答表!F17="下水道事業",IF([13]回答表!X45="●",[13]回答表!Y208,IF([13]回答表!AA45="●",[13]回答表!Y274,"")),"")</f>
        <v/>
      </c>
      <c r="AD159" s="83"/>
      <c r="AE159" s="83"/>
      <c r="AF159" s="83"/>
      <c r="AG159" s="83"/>
      <c r="AH159" s="83"/>
      <c r="AI159" s="83"/>
      <c r="AJ159" s="153"/>
      <c r="AK159" s="82" t="str">
        <f>IF([13]回答表!F17="下水道事業",IF([13]回答表!X45="●",[13]回答表!Y209,IF([13]回答表!AA45="●",[13]回答表!Y275,"")),"")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IF([13]回答表!F17="下水道事業",IF([13]回答表!AD45="●","●",""),"")</f>
        <v/>
      </c>
      <c r="O164" s="131"/>
      <c r="P164" s="131"/>
      <c r="Q164" s="132"/>
      <c r="R164" s="119"/>
      <c r="S164" s="119"/>
      <c r="T164" s="119"/>
      <c r="U164" s="133" t="str">
        <f>IF([13]回答表!F17="下水道事業",IF([13]回答表!AD45="●",[13]回答表!B289,""),"")</f>
        <v/>
      </c>
      <c r="V164" s="134"/>
      <c r="W164" s="134"/>
      <c r="X164" s="134"/>
      <c r="Y164" s="134"/>
      <c r="Z164" s="134"/>
      <c r="AA164" s="134"/>
      <c r="AB164" s="134"/>
      <c r="AC164" s="134"/>
      <c r="AD164" s="134"/>
      <c r="AE164" s="134"/>
      <c r="AF164" s="134"/>
      <c r="AG164" s="134"/>
      <c r="AH164" s="134"/>
      <c r="AI164" s="134"/>
      <c r="AJ164" s="135"/>
      <c r="AK164" s="183"/>
      <c r="AL164" s="183"/>
      <c r="AM164" s="133" t="str">
        <f>IF([13]回答表!F17="下水道事業",IF([13]回答表!AD45="●",[13]回答表!B295,""),"")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IF([13]回答表!BD17="●",IF([13]回答表!X45="●","●",""),"")</f>
        <v/>
      </c>
      <c r="O176" s="131"/>
      <c r="P176" s="131"/>
      <c r="Q176" s="132"/>
      <c r="R176" s="119"/>
      <c r="S176" s="119"/>
      <c r="T176" s="119"/>
      <c r="U176" s="133" t="str">
        <f>IF([13]回答表!BD17="●",IF([13]回答表!X45="●",[13]回答表!B158,IF([13]回答表!AA45="●",[13]回答表!B223,"")),"")</f>
        <v/>
      </c>
      <c r="V176" s="134"/>
      <c r="W176" s="134"/>
      <c r="X176" s="134"/>
      <c r="Y176" s="134"/>
      <c r="Z176" s="134"/>
      <c r="AA176" s="134"/>
      <c r="AB176" s="134"/>
      <c r="AC176" s="134"/>
      <c r="AD176" s="134"/>
      <c r="AE176" s="134"/>
      <c r="AF176" s="134"/>
      <c r="AG176" s="134"/>
      <c r="AH176" s="134"/>
      <c r="AI176" s="134"/>
      <c r="AJ176" s="135"/>
      <c r="AK176" s="136"/>
      <c r="AL176" s="136"/>
      <c r="AM176" s="138" t="str">
        <f>IF([13]回答表!BD17="●",IF([13]回答表!X45="●",[13]回答表!B212,IF([13]回答表!AA45="●",[13]回答表!B278,"")),"")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IF([13]回答表!BD17="●",IF([13]回答表!X45="●",[13]回答表!E212,IF([13]回答表!AA45="●",[13]回答表!E278,"")),"")</f>
        <v/>
      </c>
      <c r="AN179" s="151"/>
      <c r="AO179" s="151"/>
      <c r="AP179" s="151"/>
      <c r="AQ179" s="150" t="str">
        <f>IF([13]回答表!BD17="●",IF([13]回答表!X45="●",[13]回答表!E213,IF([13]回答表!AA45="●",[13]回答表!E279,"")),"")</f>
        <v/>
      </c>
      <c r="AR179" s="151"/>
      <c r="AS179" s="151"/>
      <c r="AT179" s="151"/>
      <c r="AU179" s="150" t="str">
        <f>IF([13]回答表!BD17="●",IF([13]回答表!X45="●",[13]回答表!E214,IF([13]回答表!AA45="●",[13]回答表!E280,"")),"")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IF([13]回答表!BD17="●",IF([13]回答表!AA45="●","●",""),"")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IF([13]回答表!BD17="●",IF([13]回答表!AD45="●","●",""),"")</f>
        <v/>
      </c>
      <c r="O188" s="131"/>
      <c r="P188" s="131"/>
      <c r="Q188" s="132"/>
      <c r="R188" s="119"/>
      <c r="S188" s="119"/>
      <c r="T188" s="119"/>
      <c r="U188" s="133" t="str">
        <f>IF([13]回答表!BD17="●",IF([13]回答表!AD45="●",[13]回答表!B289,""),"")</f>
        <v/>
      </c>
      <c r="V188" s="134"/>
      <c r="W188" s="134"/>
      <c r="X188" s="134"/>
      <c r="Y188" s="134"/>
      <c r="Z188" s="134"/>
      <c r="AA188" s="134"/>
      <c r="AB188" s="134"/>
      <c r="AC188" s="134"/>
      <c r="AD188" s="134"/>
      <c r="AE188" s="134"/>
      <c r="AF188" s="134"/>
      <c r="AG188" s="134"/>
      <c r="AH188" s="134"/>
      <c r="AI188" s="134"/>
      <c r="AJ188" s="135"/>
      <c r="AK188" s="183"/>
      <c r="AL188" s="183"/>
      <c r="AM188" s="133" t="str">
        <f>IF([13]回答表!BD17="●",IF([13]回答表!AD45="●",[13]回答表!B295,""),"")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IF([13]回答表!X46="●","●","")</f>
        <v/>
      </c>
      <c r="O200" s="131"/>
      <c r="P200" s="131"/>
      <c r="Q200" s="132"/>
      <c r="R200" s="119"/>
      <c r="S200" s="119"/>
      <c r="T200" s="119"/>
      <c r="U200" s="133" t="str">
        <f>IF([13]回答表!X46="●",[13]回答表!B307,IF([13]回答表!AA46="●",[13]回答表!B324,""))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IF([13]回答表!X46="●",[13]回答表!U313,IF([13]回答表!AA46="●",[13]回答表!U330,""))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IF([13]回答表!X46="●",[13]回答表!G313,IF([13]回答表!AA46="●",[13]回答表!G330,""))</f>
        <v/>
      </c>
      <c r="AN203" s="83"/>
      <c r="AO203" s="83"/>
      <c r="AP203" s="83"/>
      <c r="AQ203" s="83"/>
      <c r="AR203" s="83"/>
      <c r="AS203" s="83"/>
      <c r="AT203" s="153"/>
      <c r="AU203" s="82" t="str">
        <f>IF([13]回答表!X46="●",[13]回答表!G314,IF([13]回答表!AA46="●",[13]回答表!G331,""))</f>
        <v/>
      </c>
      <c r="AV203" s="83"/>
      <c r="AW203" s="83"/>
      <c r="AX203" s="83"/>
      <c r="AY203" s="83"/>
      <c r="AZ203" s="83"/>
      <c r="BA203" s="83"/>
      <c r="BB203" s="153"/>
      <c r="BC203" s="120"/>
      <c r="BD203" s="109"/>
      <c r="BE203" s="109"/>
      <c r="BF203" s="150" t="str">
        <f>IF([13]回答表!X46="●",[13]回答表!X313,IF([13]回答表!AA46="●",[13]回答表!X330,""))</f>
        <v/>
      </c>
      <c r="BG203" s="151"/>
      <c r="BH203" s="151"/>
      <c r="BI203" s="151"/>
      <c r="BJ203" s="150" t="str">
        <f>IF([13]回答表!X46="●",[13]回答表!X314,IF([13]回答表!AA46="●",[13]回答表!X331,""))</f>
        <v/>
      </c>
      <c r="BK203" s="151"/>
      <c r="BL203" s="151"/>
      <c r="BM203" s="152"/>
      <c r="BN203" s="150" t="str">
        <f>IF([13]回答表!X46="●",[13]回答表!X315,IF([13]回答表!AA46="●",[13]回答表!X332,""))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IF([13]回答表!AD46="●","●","")</f>
        <v/>
      </c>
      <c r="O212" s="131"/>
      <c r="P212" s="131"/>
      <c r="Q212" s="132"/>
      <c r="R212" s="119"/>
      <c r="S212" s="119"/>
      <c r="T212" s="119"/>
      <c r="U212" s="133" t="str">
        <f>IF([13]回答表!AD46="●",[13]回答表!B337,"")</f>
        <v/>
      </c>
      <c r="V212" s="134"/>
      <c r="W212" s="134"/>
      <c r="X212" s="134"/>
      <c r="Y212" s="134"/>
      <c r="Z212" s="134"/>
      <c r="AA212" s="134"/>
      <c r="AB212" s="134"/>
      <c r="AC212" s="134"/>
      <c r="AD212" s="134"/>
      <c r="AE212" s="134"/>
      <c r="AF212" s="134"/>
      <c r="AG212" s="134"/>
      <c r="AH212" s="134"/>
      <c r="AI212" s="134"/>
      <c r="AJ212" s="135"/>
      <c r="AK212" s="259"/>
      <c r="AL212" s="259"/>
      <c r="AM212" s="133" t="str">
        <f>IF([13]回答表!AD46="●",[13]回答表!B343,"")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IF([13]回答表!X47="●","●","")</f>
        <v/>
      </c>
      <c r="O224" s="131"/>
      <c r="P224" s="131"/>
      <c r="Q224" s="132"/>
      <c r="R224" s="119"/>
      <c r="S224" s="119"/>
      <c r="T224" s="119"/>
      <c r="U224" s="133" t="str">
        <f>IF([13]回答表!X47="●",[13]回答表!B356,IF([13]回答表!AA47="●",[13]回答表!B379,""))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IF([13]回答表!X47="●",[13]回答表!B362,"")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IF([13]回答表!X47="●",[13]回答表!B368,IF([13]回答表!AA47="●",[13]回答表!B385,""))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IF([13]回答表!X47="●",[13]回答表!E368,IF([13]回答表!AA47="●",[13]回答表!E385,""))</f>
        <v/>
      </c>
      <c r="BG227" s="151"/>
      <c r="BH227" s="151"/>
      <c r="BI227" s="151"/>
      <c r="BJ227" s="150" t="str">
        <f>IF([13]回答表!X47="●",[13]回答表!E369,IF([13]回答表!AA47="●",[13]回答表!E386,""))</f>
        <v/>
      </c>
      <c r="BK227" s="151"/>
      <c r="BL227" s="151"/>
      <c r="BM227" s="152"/>
      <c r="BN227" s="150" t="str">
        <f>IF([13]回答表!X47="●",[13]回答表!E370,IF([13]回答表!AA47="●",[13]回答表!E387,""))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IF([13]回答表!AD47="●","●","")</f>
        <v/>
      </c>
      <c r="O236" s="131"/>
      <c r="P236" s="131"/>
      <c r="Q236" s="132"/>
      <c r="R236" s="119"/>
      <c r="S236" s="119"/>
      <c r="T236" s="119"/>
      <c r="U236" s="133" t="str">
        <f>IF([13]回答表!AD47="●",[13]回答表!B392,"")</f>
        <v/>
      </c>
      <c r="V236" s="134"/>
      <c r="W236" s="134"/>
      <c r="X236" s="134"/>
      <c r="Y236" s="134"/>
      <c r="Z236" s="134"/>
      <c r="AA236" s="134"/>
      <c r="AB236" s="134"/>
      <c r="AC236" s="134"/>
      <c r="AD236" s="134"/>
      <c r="AE236" s="134"/>
      <c r="AF236" s="134"/>
      <c r="AG236" s="134"/>
      <c r="AH236" s="134"/>
      <c r="AI236" s="134"/>
      <c r="AJ236" s="135"/>
      <c r="AK236" s="259"/>
      <c r="AL236" s="259"/>
      <c r="AM236" s="133" t="str">
        <f>IF([13]回答表!AD47="●",[13]回答表!B398,"")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IF([13]回答表!X48="●","●","")</f>
        <v/>
      </c>
      <c r="O248" s="131"/>
      <c r="P248" s="131"/>
      <c r="Q248" s="132"/>
      <c r="R248" s="119"/>
      <c r="S248" s="119"/>
      <c r="T248" s="119"/>
      <c r="U248" s="133" t="str">
        <f>IF([13]回答表!X48="●",[13]回答表!B411,IF([13]回答表!AA48="●",[13]回答表!B425,""))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IF([13]回答表!X48="●",[13]回答表!BC418,IF([13]回答表!AA48="●",[13]回答表!BC432,""))</f>
        <v/>
      </c>
      <c r="AR248" s="272"/>
      <c r="AS248" s="272"/>
      <c r="AT248" s="272"/>
      <c r="AU248" s="273" t="s">
        <v>73</v>
      </c>
      <c r="AV248" s="274"/>
      <c r="AW248" s="274"/>
      <c r="AX248" s="275"/>
      <c r="AY248" s="272" t="str">
        <f>IF([13]回答表!X48="●",[13]回答表!BC423,IF([13]回答表!AA48="●",[13]回答表!BC437,""))</f>
        <v/>
      </c>
      <c r="AZ248" s="272"/>
      <c r="BA248" s="272"/>
      <c r="BB248" s="272"/>
      <c r="BC248" s="120"/>
      <c r="BD248" s="109"/>
      <c r="BE248" s="109"/>
      <c r="BF248" s="138" t="str">
        <f>IF([13]回答表!X48="●",[13]回答表!S417,IF([13]回答表!AA48="●",[13]回答表!S431,""))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IF([13]回答表!X48="●",[13]回答表!BC419,IF([13]回答表!AA48="●",[13]回答表!BC433,""))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IF([13]回答表!X48="●",[13]回答表!V417,IF([13]回答表!AA48="●",[13]回答表!V431,""))</f>
        <v/>
      </c>
      <c r="BG251" s="151"/>
      <c r="BH251" s="151"/>
      <c r="BI251" s="151"/>
      <c r="BJ251" s="150" t="str">
        <f>IF([13]回答表!X48="●",[13]回答表!V418,IF([13]回答表!AA48="●",[13]回答表!V432,""))</f>
        <v/>
      </c>
      <c r="BK251" s="151"/>
      <c r="BL251" s="151"/>
      <c r="BM251" s="152"/>
      <c r="BN251" s="150" t="str">
        <f>IF([13]回答表!X48="●",[13]回答表!V419,IF([13]回答表!AA48="●",[13]回答表!V433,""))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IF([13]回答表!X48="●",[13]回答表!BC420,IF([13]回答表!AA48="●",[13]回答表!BC434,""))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IF([13]回答表!X48="●",[13]回答表!BC424,IF([13]回答表!AA48="●",[13]回答表!BC438,""))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IF([13]回答表!X48="●",[13]回答表!BC421,IF([13]回答表!AA48="●",[13]回答表!BC435,""))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IF([13]回答表!X48="●",[13]回答表!BC422,IF([13]回答表!AA48="●",[13]回答表!BC436,""))</f>
        <v/>
      </c>
      <c r="AR256" s="272"/>
      <c r="AS256" s="272"/>
      <c r="AT256" s="272"/>
      <c r="AU256" s="224" t="s">
        <v>79</v>
      </c>
      <c r="AV256" s="225"/>
      <c r="AW256" s="225"/>
      <c r="AX256" s="226"/>
      <c r="AY256" s="282" t="str">
        <f>IF([13]回答表!X48="●",[13]回答表!BC425,IF([13]回答表!AA48="●",[13]回答表!BC439,""))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IF([13]回答表!AD48="●","●","")</f>
        <v/>
      </c>
      <c r="O260" s="131"/>
      <c r="P260" s="131"/>
      <c r="Q260" s="132"/>
      <c r="R260" s="119"/>
      <c r="S260" s="119"/>
      <c r="T260" s="119"/>
      <c r="U260" s="133" t="str">
        <f>IF([13]回答表!AD48="●",[13]回答表!B439,"")</f>
        <v/>
      </c>
      <c r="V260" s="134"/>
      <c r="W260" s="134"/>
      <c r="X260" s="134"/>
      <c r="Y260" s="134"/>
      <c r="Z260" s="134"/>
      <c r="AA260" s="134"/>
      <c r="AB260" s="134"/>
      <c r="AC260" s="134"/>
      <c r="AD260" s="134"/>
      <c r="AE260" s="134"/>
      <c r="AF260" s="134"/>
      <c r="AG260" s="134"/>
      <c r="AH260" s="134"/>
      <c r="AI260" s="134"/>
      <c r="AJ260" s="135"/>
      <c r="AK260" s="183"/>
      <c r="AL260" s="183"/>
      <c r="AM260" s="133" t="str">
        <f>IF([13]回答表!AD48="●",[13]回答表!B445,"")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IF([13]回答表!X49="●","●","")</f>
        <v/>
      </c>
      <c r="O271" s="131"/>
      <c r="P271" s="131"/>
      <c r="Q271" s="132"/>
      <c r="R271" s="119"/>
      <c r="S271" s="119"/>
      <c r="T271" s="119"/>
      <c r="U271" s="133" t="str">
        <f>IF([13]回答表!X49="●",[13]回答表!B458,IF([13]回答表!AA49="●",[13]回答表!B475,""))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IF([13]回答表!X49="●",[13]回答表!B468,IF([13]回答表!AA49="●",[13]回答表!B485,""))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IF([13]回答表!X49="●",[13]回答表!G464,IF([13]回答表!AA49="●",[13]回答表!G481,""))</f>
        <v/>
      </c>
      <c r="AN273" s="83"/>
      <c r="AO273" s="83"/>
      <c r="AP273" s="83"/>
      <c r="AQ273" s="83"/>
      <c r="AR273" s="83"/>
      <c r="AS273" s="83"/>
      <c r="AT273" s="153"/>
      <c r="AU273" s="82" t="str">
        <f>IF([13]回答表!X49="●",[13]回答表!G465,IF([13]回答表!AA49="●",[13]回答表!G482,""))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IF([13]回答表!X49="●",[13]回答表!E468,IF([13]回答表!AA49="●",[13]回答表!E485,""))</f>
        <v/>
      </c>
      <c r="BG274" s="151"/>
      <c r="BH274" s="151"/>
      <c r="BI274" s="151"/>
      <c r="BJ274" s="150" t="str">
        <f>IF([13]回答表!X49="●",[13]回答表!E469,IF([13]回答表!AA49="●",[13]回答表!E486,""))</f>
        <v/>
      </c>
      <c r="BK274" s="151"/>
      <c r="BL274" s="151"/>
      <c r="BM274" s="152"/>
      <c r="BN274" s="150" t="str">
        <f>IF([13]回答表!X49="●",[13]回答表!E470,IF([13]回答表!AA49="●",[13]回答表!E487,""))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IF([13]回答表!AD49="●","●","")</f>
        <v/>
      </c>
      <c r="O283" s="131"/>
      <c r="P283" s="131"/>
      <c r="Q283" s="132"/>
      <c r="R283" s="119"/>
      <c r="S283" s="119"/>
      <c r="T283" s="119"/>
      <c r="U283" s="133" t="str">
        <f>IF([13]回答表!AD49="●",[13]回答表!B492,"")</f>
        <v/>
      </c>
      <c r="V283" s="134"/>
      <c r="W283" s="134"/>
      <c r="X283" s="134"/>
      <c r="Y283" s="134"/>
      <c r="Z283" s="134"/>
      <c r="AA283" s="134"/>
      <c r="AB283" s="134"/>
      <c r="AC283" s="134"/>
      <c r="AD283" s="134"/>
      <c r="AE283" s="134"/>
      <c r="AF283" s="134"/>
      <c r="AG283" s="134"/>
      <c r="AH283" s="134"/>
      <c r="AI283" s="134"/>
      <c r="AJ283" s="135"/>
      <c r="AK283" s="136"/>
      <c r="AL283" s="136"/>
      <c r="AM283" s="133" t="str">
        <f>IF([13]回答表!AD49="●",[13]回答表!B498,"")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IF([13]回答表!R50="●",[13]回答表!B511,"")</f>
        <v>　「秋田市大森山動物園条例」に基づき、自然および命の大切さについて学ぶ環境教育としての役割や、種の保存活動（希少種の繁殖）など公的な機能を推進することとしている。
　また、平成22年３月に策定（平成29年12月改訂）した「大森山自然動物公園（仮称）整備構想」に基づき、大森山公園と大森山動物園を長期的な視点から、計画的かつ一体的な整備を推進することとしているため、現行の経営体制・手法を継続す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D06B0-A82C-4D85-B725-B17A53D4BACF}">
  <sheetPr>
    <pageSetUpPr fitToPage="1"/>
  </sheetPr>
  <dimension ref="A1:CN315"/>
  <sheetViews>
    <sheetView showZeros="0" view="pageBreakPreview" zoomScale="60" zoomScaleNormal="55" workbookViewId="0">
      <selection activeCell="U55" sqref="U5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秋田市</v>
      </c>
      <c r="D11" s="8"/>
      <c r="E11" s="8"/>
      <c r="F11" s="8"/>
      <c r="G11" s="8"/>
      <c r="H11" s="8"/>
      <c r="I11" s="8"/>
      <c r="J11" s="8"/>
      <c r="K11" s="8"/>
      <c r="L11" s="8"/>
      <c r="M11" s="8"/>
      <c r="N11" s="8"/>
      <c r="O11" s="8"/>
      <c r="P11" s="8"/>
      <c r="Q11" s="8"/>
      <c r="R11" s="8"/>
      <c r="S11" s="8"/>
      <c r="T11" s="8"/>
      <c r="U11" s="22" t="str">
        <f>IF(COUNTIF([3]回答表!F17,"*")&gt;0,[3]回答表!F17,"")</f>
        <v>病院事業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v>
      </c>
      <c r="AU24" s="80"/>
      <c r="AV24" s="80"/>
      <c r="AW24" s="80"/>
      <c r="AX24" s="80"/>
      <c r="AY24" s="80"/>
      <c r="AZ24" s="81"/>
      <c r="BA24" s="68"/>
      <c r="BB24" s="82" t="str">
        <f>IF([3]回答表!R50="●","●","")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v>
      </c>
      <c r="O271" s="131"/>
      <c r="P271" s="131"/>
      <c r="Q271" s="132"/>
      <c r="R271" s="119"/>
      <c r="S271" s="119"/>
      <c r="T271" s="119"/>
      <c r="U271" s="133" t="str">
        <f>IF([3]回答表!X49="●",[3]回答表!B458,IF([3]回答表!AA49="●",[3]回答表!B475,""))</f>
        <v>　将来にわたり良質で安全な医療を提供できるか、効率的な病院経営が可能かという観点から検討を行い、地方独立行政法人への移行が適切と判断した。移行後は、必要な職員数を確保し、高度専門医療・不採算医療等の提供に努めるとともに、電子カルテの導入等による業務の効率化にも取り組んでいる。</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平成</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xml:space="preserve"> </v>
      </c>
      <c r="AN273" s="83"/>
      <c r="AO273" s="83"/>
      <c r="AP273" s="83"/>
      <c r="AQ273" s="83"/>
      <c r="AR273" s="83"/>
      <c r="AS273" s="83"/>
      <c r="AT273" s="153"/>
      <c r="AU273" s="82" t="str">
        <f>IF([3]回答表!X49="●",[3]回答表!G465,IF([3]回答表!AA49="●",[3]回答表!G482,""))</f>
        <v>●</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f>IF([3]回答表!X49="●",[3]回答表!E468,IF([3]回答表!AA49="●",[3]回答表!E485,""))</f>
        <v>26</v>
      </c>
      <c r="BG274" s="151"/>
      <c r="BH274" s="151"/>
      <c r="BI274" s="151"/>
      <c r="BJ274" s="150">
        <f>IF([3]回答表!X49="●",[3]回答表!E469,IF([3]回答表!AA49="●",[3]回答表!E486,""))</f>
        <v>4</v>
      </c>
      <c r="BK274" s="151"/>
      <c r="BL274" s="151"/>
      <c r="BM274" s="152"/>
      <c r="BN274" s="150">
        <f>IF([3]回答表!X49="●",[3]回答表!E470,IF([3]回答表!AA49="●",[3]回答表!E487,""))</f>
        <v>1</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25.25"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6813C-BF33-4434-AD97-48C2600F0659}">
  <sheetPr>
    <pageSetUpPr fitToPage="1"/>
  </sheetPr>
  <dimension ref="A1:CN315"/>
  <sheetViews>
    <sheetView showZeros="0" view="pageBreakPreview" zoomScale="60" zoomScaleNormal="55" workbookViewId="0">
      <selection activeCell="M35" sqref="M35"/>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秋田市</v>
      </c>
      <c r="D11" s="8"/>
      <c r="E11" s="8"/>
      <c r="F11" s="8"/>
      <c r="G11" s="8"/>
      <c r="H11" s="8"/>
      <c r="I11" s="8"/>
      <c r="J11" s="8"/>
      <c r="K11" s="8"/>
      <c r="L11" s="8"/>
      <c r="M11" s="8"/>
      <c r="N11" s="8"/>
      <c r="O11" s="8"/>
      <c r="P11" s="8"/>
      <c r="Q11" s="8"/>
      <c r="R11" s="8"/>
      <c r="S11" s="8"/>
      <c r="T11" s="8"/>
      <c r="U11" s="22" t="str">
        <f>IF(COUNTIF([2]回答表!F17,"*")&gt;0,[2]回答表!F17,"")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公共下水道</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v>
      </c>
      <c r="O224" s="131"/>
      <c r="P224" s="131"/>
      <c r="Q224" s="132"/>
      <c r="R224" s="119"/>
      <c r="S224" s="119"/>
      <c r="T224" s="119"/>
      <c r="U224" s="133" t="str">
        <f>IF([2]回答表!X47="●",[2]回答表!B356,IF([2]回答表!AA47="●",[2]回答表!B379,""))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IF([2]回答表!X47="●",[2]回答表!E368,IF([2]回答表!AA47="●",[2]回答表!E385,""))</f>
        <v>26</v>
      </c>
      <c r="BG227" s="151"/>
      <c r="BH227" s="151"/>
      <c r="BI227" s="151"/>
      <c r="BJ227" s="150">
        <f>IF([2]回答表!X47="●",[2]回答表!E369,IF([2]回答表!AA47="●",[2]回答表!E386,""))</f>
        <v>4</v>
      </c>
      <c r="BK227" s="151"/>
      <c r="BL227" s="151"/>
      <c r="BM227" s="152"/>
      <c r="BN227" s="150">
        <f>IF([2]回答表!X47="●",[2]回答表!E370,IF([2]回答表!AA47="●",[2]回答表!E387,""))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92"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147F-942F-4B5B-8654-899C9E9FA8C3}">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秋田市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v>
      </c>
      <c r="O36" s="131"/>
      <c r="P36" s="131"/>
      <c r="Q36" s="132"/>
      <c r="R36" s="119"/>
      <c r="S36" s="119"/>
      <c r="T36" s="119"/>
      <c r="U36" s="133" t="str">
        <f>IF([4]回答表!X43="●",[4]回答表!B59,IF([4]回答表!AA43="●",[4]回答表!B79,""))</f>
        <v>八橋下水道終末処理場は市の公共下水道の約３割に当たる八橋処理区の汚水を処理してきたが、老朽化が進み、今後も継続して使用するには、改築や設備更新に多額の費用が必要とされていた。また、秋田臨海処理センターは、県流域下水道の臨海処理区を対象にした施設であるが、人口減などにより流入量が減り、施設の稼働率が低下していた。こうした状況を踏まえ、県と秋田市が2016年度に統合事業に着手した。今後50年間の試算で、改築更新費を約50億円縮減、維持管理費を約70億円軽減することができる見込み。</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令和</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xml:space="preserve"> </v>
      </c>
      <c r="AN38" s="83"/>
      <c r="AO38" s="83"/>
      <c r="AP38" s="83"/>
      <c r="AQ38" s="83"/>
      <c r="AR38" s="83"/>
      <c r="AS38" s="83"/>
      <c r="AT38" s="153"/>
      <c r="AU38" s="82" t="str">
        <f>IF([4]回答表!X43="●",[4]回答表!G66,IF([4]回答表!AA43="●",[4]回答表!G86,""))</f>
        <v>●</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IF([4]回答表!X43="●",[4]回答表!V65,IF([4]回答表!AA43="●",[4]回答表!V85,""))</f>
        <v>2</v>
      </c>
      <c r="BG39" s="16"/>
      <c r="BH39" s="16"/>
      <c r="BI39" s="17"/>
      <c r="BJ39" s="150">
        <f>IF([4]回答表!X43="●",[4]回答表!V66,IF([4]回答表!AA43="●",[4]回答表!V86,""))</f>
        <v>8</v>
      </c>
      <c r="BK39" s="16"/>
      <c r="BL39" s="16"/>
      <c r="BM39" s="17"/>
      <c r="BN39" s="150">
        <f>IF([4]回答表!X43="●",[4]回答表!V67,IF([4]回答表!AA43="●",[4]回答表!V87,""))</f>
        <v>21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7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v>
      </c>
      <c r="O236" s="131"/>
      <c r="P236" s="131"/>
      <c r="Q236" s="132"/>
      <c r="R236" s="119"/>
      <c r="S236" s="119"/>
      <c r="T236" s="119"/>
      <c r="U236" s="133" t="str">
        <f>IF([4]回答表!AD47="●",[4]回答表!B392,"")</f>
        <v>下水道施設の維持管理について包括的民間委託を導入することで、民間企業のノウハウの活用およびコスト縮減を図るものである。</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828D-B4F0-429D-96A2-8A3FF892F8EC}">
  <sheetPr>
    <pageSetUpPr fitToPage="1"/>
  </sheetPr>
  <dimension ref="A1:CN315"/>
  <sheetViews>
    <sheetView showZeros="0" view="pageBreakPreview" zoomScale="60" zoomScaleNormal="55" workbookViewId="0">
      <selection activeCell="AM51" sqref="AM51:BQ5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秋田市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
      </c>
      <c r="S24" s="80"/>
      <c r="T24" s="80"/>
      <c r="U24" s="80"/>
      <c r="V24" s="80"/>
      <c r="W24" s="80"/>
      <c r="X24" s="81"/>
      <c r="Y24" s="79" t="str">
        <f>IF([5]回答表!R46="●","●","")</f>
        <v/>
      </c>
      <c r="Z24" s="80"/>
      <c r="AA24" s="80"/>
      <c r="AB24" s="80"/>
      <c r="AC24" s="80"/>
      <c r="AD24" s="80"/>
      <c r="AE24" s="81"/>
      <c r="AF24" s="79" t="str">
        <f>IF([5]回答表!R47="●","●","")</f>
        <v>●</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IF([5]回答表!F17="下水道事業",IF([5]回答表!X45="●",[5]回答表!B158,IF([5]回答表!AA45="●",[5]回答表!B223,"")),"")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IF([5]回答表!F17="下水道事業",IF([5]回答表!X45="●",[5]回答表!B212,IF([5]回答表!AA45="●",[5]回答表!B278,"")),"")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IF([5]回答表!F17="下水道事業",IF([5]回答表!X45="●",[5]回答表!E212,IF([5]回答表!AA45="●",[5]回答表!E278,"")),"")</f>
        <v/>
      </c>
      <c r="BG142" s="151"/>
      <c r="BH142" s="151"/>
      <c r="BI142" s="151"/>
      <c r="BJ142" s="150" t="str">
        <f>IF([5]回答表!F17="下水道事業",IF([5]回答表!X45="●",[5]回答表!E213,IF([5]回答表!AA45="●",[5]回答表!E279,"")),"")</f>
        <v/>
      </c>
      <c r="BK142" s="151"/>
      <c r="BL142" s="151"/>
      <c r="BM142" s="151"/>
      <c r="BN142" s="150" t="str">
        <f>IF([5]回答表!F17="下水道事業",IF([5]回答表!X45="●",[5]回答表!E214,IF([5]回答表!AA45="●",[5]回答表!E280,"")),"")</f>
        <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c>
      <c r="V147" s="83"/>
      <c r="W147" s="83"/>
      <c r="X147" s="83"/>
      <c r="Y147" s="83"/>
      <c r="Z147" s="83"/>
      <c r="AA147" s="83"/>
      <c r="AB147" s="153"/>
      <c r="AC147" s="82" t="str">
        <f>IF([5]回答表!F17="下水道事業",IF([5]回答表!X45="●",[5]回答表!Y196,IF([5]回答表!AA45="●",[5]回答表!Y262,"")),"")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c>
      <c r="V153" s="83"/>
      <c r="W153" s="83"/>
      <c r="X153" s="83"/>
      <c r="Y153" s="83"/>
      <c r="Z153" s="83"/>
      <c r="AA153" s="83"/>
      <c r="AB153" s="153"/>
      <c r="AC153" s="82" t="str">
        <f>IF([5]回答表!F17="下水道事業",IF([5]回答表!X45="●",[5]回答表!Y199,IF([5]回答表!AA45="●",[5]回答表!Y265,"")),"")</f>
        <v/>
      </c>
      <c r="AD153" s="83"/>
      <c r="AE153" s="83"/>
      <c r="AF153" s="83"/>
      <c r="AG153" s="83"/>
      <c r="AH153" s="83"/>
      <c r="AI153" s="83"/>
      <c r="AJ153" s="153"/>
      <c r="AK153" s="82" t="str">
        <f>IF([5]回答表!F17="下水道事業",IF([5]回答表!X45="●",[5]回答表!Y200,IF([5]回答表!AA45="●",[5]回答表!Y266,"")),"")</f>
        <v/>
      </c>
      <c r="AL153" s="83"/>
      <c r="AM153" s="83"/>
      <c r="AN153" s="83"/>
      <c r="AO153" s="83"/>
      <c r="AP153" s="83"/>
      <c r="AQ153" s="83"/>
      <c r="AR153" s="153"/>
      <c r="AS153" s="82" t="str">
        <f>IF([5]回答表!F17="下水道事業",IF([5]回答表!X45="●",[5]回答表!Y201,IF([5]回答表!AA45="●",[5]回答表!Y267,"")),"")</f>
        <v/>
      </c>
      <c r="AT153" s="83"/>
      <c r="AU153" s="83"/>
      <c r="AV153" s="83"/>
      <c r="AW153" s="83"/>
      <c r="AX153" s="83"/>
      <c r="AY153" s="83"/>
      <c r="AZ153" s="153"/>
      <c r="BA153" s="82" t="str">
        <f>IF([5]回答表!F17="下水道事業",IF([5]回答表!X45="●",[5]回答表!Y202,IF([5]回答表!AA45="●",[5]回答表!Y268,"")),"")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
      </c>
      <c r="V159" s="83"/>
      <c r="W159" s="83"/>
      <c r="X159" s="83"/>
      <c r="Y159" s="83"/>
      <c r="Z159" s="83"/>
      <c r="AA159" s="83"/>
      <c r="AB159" s="153"/>
      <c r="AC159" s="82" t="str">
        <f>IF([5]回答表!F17="下水道事業",IF([5]回答表!X45="●",[5]回答表!Y208,IF([5]回答表!AA45="●",[5]回答表!Y274,"")),"")</f>
        <v/>
      </c>
      <c r="AD159" s="83"/>
      <c r="AE159" s="83"/>
      <c r="AF159" s="83"/>
      <c r="AG159" s="83"/>
      <c r="AH159" s="83"/>
      <c r="AI159" s="83"/>
      <c r="AJ159" s="153"/>
      <c r="AK159" s="82" t="str">
        <f>IF([5]回答表!F17="下水道事業",IF([5]回答表!X45="●",[5]回答表!Y209,IF([5]回答表!AA45="●",[5]回答表!Y275,"")),"")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v>
      </c>
      <c r="O224" s="131"/>
      <c r="P224" s="131"/>
      <c r="Q224" s="132"/>
      <c r="R224" s="119"/>
      <c r="S224" s="119"/>
      <c r="T224" s="119"/>
      <c r="U224" s="133" t="str">
        <f>IF([5]回答表!X47="●",[5]回答表!B356,IF([5]回答表!AA47="●",[5]回答表!B379,""))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IF([5]回答表!X47="●",[5]回答表!E368,IF([5]回答表!AA47="●",[5]回答表!E385,""))</f>
        <v>26</v>
      </c>
      <c r="BG227" s="151"/>
      <c r="BH227" s="151"/>
      <c r="BI227" s="151"/>
      <c r="BJ227" s="150">
        <f>IF([5]回答表!X47="●",[5]回答表!E369,IF([5]回答表!AA47="●",[5]回答表!E386,""))</f>
        <v>4</v>
      </c>
      <c r="BK227" s="151"/>
      <c r="BL227" s="151"/>
      <c r="BM227" s="152"/>
      <c r="BN227" s="150">
        <f>IF([5]回答表!X47="●",[5]回答表!E370,IF([5]回答表!AA47="●",[5]回答表!E387,""))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93.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2D387-0B19-42DE-BBE5-EE4C3C005970}">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秋田市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
      </c>
      <c r="E24" s="80"/>
      <c r="F24" s="80"/>
      <c r="G24" s="80"/>
      <c r="H24" s="80"/>
      <c r="I24" s="80"/>
      <c r="J24" s="81"/>
      <c r="K24" s="79" t="str">
        <f>IF([6]回答表!R44="●","●","")</f>
        <v/>
      </c>
      <c r="L24" s="80"/>
      <c r="M24" s="80"/>
      <c r="N24" s="80"/>
      <c r="O24" s="80"/>
      <c r="P24" s="80"/>
      <c r="Q24" s="81"/>
      <c r="R24" s="79" t="str">
        <f>IF([6]回答表!R45="●","●","")</f>
        <v>●</v>
      </c>
      <c r="S24" s="80"/>
      <c r="T24" s="80"/>
      <c r="U24" s="80"/>
      <c r="V24" s="80"/>
      <c r="W24" s="80"/>
      <c r="X24" s="81"/>
      <c r="Y24" s="79" t="str">
        <f>IF([6]回答表!R46="●","●","")</f>
        <v/>
      </c>
      <c r="Z24" s="80"/>
      <c r="AA24" s="80"/>
      <c r="AB24" s="80"/>
      <c r="AC24" s="80"/>
      <c r="AD24" s="80"/>
      <c r="AE24" s="81"/>
      <c r="AF24" s="79" t="str">
        <f>IF([6]回答表!R47="●","●","")</f>
        <v>●</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IF([6]回答表!X43="●","●","")</f>
        <v/>
      </c>
      <c r="O36" s="131"/>
      <c r="P36" s="131"/>
      <c r="Q36" s="132"/>
      <c r="R36" s="119"/>
      <c r="S36" s="119"/>
      <c r="T36" s="119"/>
      <c r="U36" s="133" t="str">
        <f>IF([6]回答表!X43="●",[6]回答表!B59,IF([6]回答表!AA43="●",[6]回答表!B79,""))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IF([6]回答表!X43="●",[6]回答表!G65,IF([6]回答表!AA43="●",[6]回答表!G85,""))</f>
        <v/>
      </c>
      <c r="AN38" s="83"/>
      <c r="AO38" s="83"/>
      <c r="AP38" s="83"/>
      <c r="AQ38" s="83"/>
      <c r="AR38" s="83"/>
      <c r="AS38" s="83"/>
      <c r="AT38" s="153"/>
      <c r="AU38" s="82" t="str">
        <f>IF([6]回答表!X43="●",[6]回答表!G66,IF([6]回答表!AA43="●",[6]回答表!G86,""))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IF([6]回答表!X43="●",[6]回答表!V65,IF([6]回答表!AA43="●",[6]回答表!V85,""))</f>
        <v/>
      </c>
      <c r="BG39" s="16"/>
      <c r="BH39" s="16"/>
      <c r="BI39" s="17"/>
      <c r="BJ39" s="150" t="str">
        <f>IF([6]回答表!X43="●",[6]回答表!V66,IF([6]回答表!AA43="●",[6]回答表!V86,""))</f>
        <v/>
      </c>
      <c r="BK39" s="16"/>
      <c r="BL39" s="16"/>
      <c r="BM39" s="17"/>
      <c r="BN39" s="150" t="str">
        <f>IF([6]回答表!X43="●",[6]回答表!V67,IF([6]回答表!AA43="●",[6]回答表!V87,""))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IF([6]回答表!X43="●",[6]回答表!O71,IF([6]回答表!AA43="●",[6]回答表!O91,""))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IF([6]回答表!X43="●",[6]回答表!O72,IF([6]回答表!AA43="●",[6]回答表!O92,""))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IF([6]回答表!X43="●",[6]回答表!O73,IF([6]回答表!AA43="●",[6]回答表!O93,""))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IF([6]回答表!X43="●",[6]回答表!O74,IF([6]回答表!AA43="●",[6]回答表!O94,""))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IF([6]回答表!X43="●",[6]回答表!AG71,IF([6]回答表!AA43="●",[6]回答表!AG91,""))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IF([6]回答表!X43="●",[6]回答表!AG72,IF([6]回答表!AA43="●",[6]回答表!AG92,""))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人口減少下における生活排水処理事業の効率化を図るため、改築更新の時期を迎えている特定環境保全公共下水道金足浄化センターおよび羽川浄化センターを廃止、流域関連公共下水道へ接続することにより、効率的かつ持続的な生活排水処理の実現を目指してい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IF([6]回答表!F17="下水道事業",IF([6]回答表!X45="●",[6]回答表!E212,IF([6]回答表!AA45="●",[6]回答表!E278,"")),"")</f>
        <v>5</v>
      </c>
      <c r="BG142" s="151"/>
      <c r="BH142" s="151"/>
      <c r="BI142" s="151"/>
      <c r="BJ142" s="150">
        <f>IF([6]回答表!F17="下水道事業",IF([6]回答表!X45="●",[6]回答表!E213,IF([6]回答表!AA45="●",[6]回答表!E279,"")),"")</f>
        <v>3</v>
      </c>
      <c r="BK142" s="151"/>
      <c r="BL142" s="151"/>
      <c r="BM142" s="151"/>
      <c r="BN142" s="150" t="str">
        <f>IF([6]回答表!F17="下水道事業",IF([6]回答表!X45="●",[6]回答表!E214,IF([6]回答表!AA45="●",[6]回答表!E280,"")),"")</f>
        <v xml:space="preserve">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v>
      </c>
      <c r="V147" s="83"/>
      <c r="W147" s="83"/>
      <c r="X147" s="83"/>
      <c r="Y147" s="83"/>
      <c r="Z147" s="83"/>
      <c r="AA147" s="83"/>
      <c r="AB147" s="153"/>
      <c r="AC147" s="82" t="str">
        <f>IF([6]回答表!F17="下水道事業",IF([6]回答表!X45="●",[6]回答表!Y196,IF([6]回答表!AA45="●",[6]回答表!Y262,"")),"")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68.2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f>IF([6]回答表!F17="下水道事業",IF([6]回答表!X45="●",[6]回答表!Y198,IF([6]回答表!AA45="●",[6]回答表!Y264,"")),"")</f>
        <v>0</v>
      </c>
      <c r="V153" s="83"/>
      <c r="W153" s="83"/>
      <c r="X153" s="83"/>
      <c r="Y153" s="83"/>
      <c r="Z153" s="83"/>
      <c r="AA153" s="83"/>
      <c r="AB153" s="153"/>
      <c r="AC153" s="82" t="str">
        <f>IF([6]回答表!F17="下水道事業",IF([6]回答表!X45="●",[6]回答表!Y199,IF([6]回答表!AA45="●",[6]回答表!Y265,"")),"")</f>
        <v xml:space="preserve"> </v>
      </c>
      <c r="AD153" s="83"/>
      <c r="AE153" s="83"/>
      <c r="AF153" s="83"/>
      <c r="AG153" s="83"/>
      <c r="AH153" s="83"/>
      <c r="AI153" s="83"/>
      <c r="AJ153" s="153"/>
      <c r="AK153" s="82" t="str">
        <f>IF([6]回答表!F17="下水道事業",IF([6]回答表!X45="●",[6]回答表!Y200,IF([6]回答表!AA45="●",[6]回答表!Y266,"")),"")</f>
        <v xml:space="preserve"> </v>
      </c>
      <c r="AL153" s="83"/>
      <c r="AM153" s="83"/>
      <c r="AN153" s="83"/>
      <c r="AO153" s="83"/>
      <c r="AP153" s="83"/>
      <c r="AQ153" s="83"/>
      <c r="AR153" s="153"/>
      <c r="AS153" s="82" t="str">
        <f>IF([6]回答表!F17="下水道事業",IF([6]回答表!X45="●",[6]回答表!Y201,IF([6]回答表!AA45="●",[6]回答表!Y267,"")),"")</f>
        <v>●</v>
      </c>
      <c r="AT153" s="83"/>
      <c r="AU153" s="83"/>
      <c r="AV153" s="83"/>
      <c r="AW153" s="83"/>
      <c r="AX153" s="83"/>
      <c r="AY153" s="83"/>
      <c r="AZ153" s="153"/>
      <c r="BA153" s="82" t="str">
        <f>IF([6]回答表!F17="下水道事業",IF([6]回答表!X45="●",[6]回答表!Y202,IF([6]回答表!AA45="●",[6]回答表!Y268,"")),"")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xml:space="preserve"> </v>
      </c>
      <c r="V159" s="83"/>
      <c r="W159" s="83"/>
      <c r="X159" s="83"/>
      <c r="Y159" s="83"/>
      <c r="Z159" s="83"/>
      <c r="AA159" s="83"/>
      <c r="AB159" s="153"/>
      <c r="AC159" s="82" t="str">
        <f>IF([6]回答表!F17="下水道事業",IF([6]回答表!X45="●",[6]回答表!Y208,IF([6]回答表!AA45="●",[6]回答表!Y274,"")),"")</f>
        <v xml:space="preserve"> </v>
      </c>
      <c r="AD159" s="83"/>
      <c r="AE159" s="83"/>
      <c r="AF159" s="83"/>
      <c r="AG159" s="83"/>
      <c r="AH159" s="83"/>
      <c r="AI159" s="83"/>
      <c r="AJ159" s="153"/>
      <c r="AK159" s="82" t="str">
        <f>IF([6]回答表!F17="下水道事業",IF([6]回答表!X45="●",[6]回答表!Y209,IF([6]回答表!AA45="●",[6]回答表!Y275,"")),"")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v>
      </c>
      <c r="O236" s="131"/>
      <c r="P236" s="131"/>
      <c r="Q236" s="132"/>
      <c r="R236" s="119"/>
      <c r="S236" s="119"/>
      <c r="T236" s="119"/>
      <c r="U236" s="133" t="str">
        <f>IF([6]回答表!AD47="●",[6]回答表!B392,"")</f>
        <v>下水道施設の維持管理について包括的民間委託を導入することで、民間企業のノウハウの活用およびコスト縮減を図るものである。</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65.75"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F3D0F-6CD2-4A60-93BB-213F12B18959}">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秋田市</v>
      </c>
      <c r="D11" s="8"/>
      <c r="E11" s="8"/>
      <c r="F11" s="8"/>
      <c r="G11" s="8"/>
      <c r="H11" s="8"/>
      <c r="I11" s="8"/>
      <c r="J11" s="8"/>
      <c r="K11" s="8"/>
      <c r="L11" s="8"/>
      <c r="M11" s="8"/>
      <c r="N11" s="8"/>
      <c r="O11" s="8"/>
      <c r="P11" s="8"/>
      <c r="Q11" s="8"/>
      <c r="R11" s="8"/>
      <c r="S11" s="8"/>
      <c r="T11" s="8"/>
      <c r="U11" s="22" t="str">
        <f>IF(COUNTIF([7]回答表!F17,"*")&gt;0,[7]回答表!F17,"")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農業集落排水施設</v>
      </c>
      <c r="AP11" s="10"/>
      <c r="AQ11" s="10"/>
      <c r="AR11" s="10"/>
      <c r="AS11" s="10"/>
      <c r="AT11" s="10"/>
      <c r="AU11" s="10"/>
      <c r="AV11" s="10"/>
      <c r="AW11" s="10"/>
      <c r="AX11" s="10"/>
      <c r="AY11" s="10"/>
      <c r="AZ11" s="10"/>
      <c r="BA11" s="10"/>
      <c r="BB11" s="10"/>
      <c r="BC11" s="10"/>
      <c r="BD11" s="10"/>
      <c r="BE11" s="10"/>
      <c r="BF11" s="11"/>
      <c r="BG11" s="21" t="str">
        <f>IF(COUNTIF([7]回答表!F19,"*")&gt;0,[7]回答表!F19,"")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
      </c>
      <c r="S24" s="80"/>
      <c r="T24" s="80"/>
      <c r="U24" s="80"/>
      <c r="V24" s="80"/>
      <c r="W24" s="80"/>
      <c r="X24" s="81"/>
      <c r="Y24" s="79" t="str">
        <f>IF([7]回答表!R46="●","●","")</f>
        <v/>
      </c>
      <c r="Z24" s="80"/>
      <c r="AA24" s="80"/>
      <c r="AB24" s="80"/>
      <c r="AC24" s="80"/>
      <c r="AD24" s="80"/>
      <c r="AE24" s="81"/>
      <c r="AF24" s="79" t="str">
        <f>IF([7]回答表!R47="●","●","")</f>
        <v>●</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IF([7]回答表!F17="下水道事業",IF([7]回答表!X45="●",[7]回答表!E212,IF([7]回答表!AA45="●",[7]回答表!E278,"")),"")</f>
        <v/>
      </c>
      <c r="BG142" s="151"/>
      <c r="BH142" s="151"/>
      <c r="BI142" s="151"/>
      <c r="BJ142" s="150" t="str">
        <f>IF([7]回答表!F17="下水道事業",IF([7]回答表!X45="●",[7]回答表!E213,IF([7]回答表!AA45="●",[7]回答表!E279,"")),"")</f>
        <v/>
      </c>
      <c r="BK142" s="151"/>
      <c r="BL142" s="151"/>
      <c r="BM142" s="151"/>
      <c r="BN142" s="150" t="str">
        <f>IF([7]回答表!F17="下水道事業",IF([7]回答表!X45="●",[7]回答表!E214,IF([7]回答表!AA45="●",[7]回答表!E280,"")),"")</f>
        <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
      </c>
      <c r="V147" s="83"/>
      <c r="W147" s="83"/>
      <c r="X147" s="83"/>
      <c r="Y147" s="83"/>
      <c r="Z147" s="83"/>
      <c r="AA147" s="83"/>
      <c r="AB147" s="153"/>
      <c r="AC147" s="82" t="str">
        <f>IF([7]回答表!F17="下水道事業",IF([7]回答表!X45="●",[7]回答表!Y196,IF([7]回答表!AA45="●",[7]回答表!Y262,"")),"")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c>
      <c r="V153" s="83"/>
      <c r="W153" s="83"/>
      <c r="X153" s="83"/>
      <c r="Y153" s="83"/>
      <c r="Z153" s="83"/>
      <c r="AA153" s="83"/>
      <c r="AB153" s="153"/>
      <c r="AC153" s="82" t="str">
        <f>IF([7]回答表!F17="下水道事業",IF([7]回答表!X45="●",[7]回答表!Y199,IF([7]回答表!AA45="●",[7]回答表!Y265,"")),"")</f>
        <v/>
      </c>
      <c r="AD153" s="83"/>
      <c r="AE153" s="83"/>
      <c r="AF153" s="83"/>
      <c r="AG153" s="83"/>
      <c r="AH153" s="83"/>
      <c r="AI153" s="83"/>
      <c r="AJ153" s="153"/>
      <c r="AK153" s="82" t="str">
        <f>IF([7]回答表!F17="下水道事業",IF([7]回答表!X45="●",[7]回答表!Y200,IF([7]回答表!AA45="●",[7]回答表!Y266,"")),"")</f>
        <v/>
      </c>
      <c r="AL153" s="83"/>
      <c r="AM153" s="83"/>
      <c r="AN153" s="83"/>
      <c r="AO153" s="83"/>
      <c r="AP153" s="83"/>
      <c r="AQ153" s="83"/>
      <c r="AR153" s="153"/>
      <c r="AS153" s="82" t="str">
        <f>IF([7]回答表!F17="下水道事業",IF([7]回答表!X45="●",[7]回答表!Y201,IF([7]回答表!AA45="●",[7]回答表!Y267,"")),"")</f>
        <v/>
      </c>
      <c r="AT153" s="83"/>
      <c r="AU153" s="83"/>
      <c r="AV153" s="83"/>
      <c r="AW153" s="83"/>
      <c r="AX153" s="83"/>
      <c r="AY153" s="83"/>
      <c r="AZ153" s="153"/>
      <c r="BA153" s="82" t="str">
        <f>IF([7]回答表!F17="下水道事業",IF([7]回答表!X45="●",[7]回答表!Y202,IF([7]回答表!AA45="●",[7]回答表!Y268,"")),"")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c>
      <c r="V159" s="83"/>
      <c r="W159" s="83"/>
      <c r="X159" s="83"/>
      <c r="Y159" s="83"/>
      <c r="Z159" s="83"/>
      <c r="AA159" s="83"/>
      <c r="AB159" s="153"/>
      <c r="AC159" s="82" t="str">
        <f>IF([7]回答表!F17="下水道事業",IF([7]回答表!X45="●",[7]回答表!Y208,IF([7]回答表!AA45="●",[7]回答表!Y274,"")),"")</f>
        <v/>
      </c>
      <c r="AD159" s="83"/>
      <c r="AE159" s="83"/>
      <c r="AF159" s="83"/>
      <c r="AG159" s="83"/>
      <c r="AH159" s="83"/>
      <c r="AI159" s="83"/>
      <c r="AJ159" s="153"/>
      <c r="AK159" s="82" t="str">
        <f>IF([7]回答表!F17="下水道事業",IF([7]回答表!X45="●",[7]回答表!Y209,IF([7]回答表!AA45="●",[7]回答表!Y275,"")),"")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
      </c>
      <c r="O200" s="131"/>
      <c r="P200" s="131"/>
      <c r="Q200" s="132"/>
      <c r="R200" s="119"/>
      <c r="S200" s="119"/>
      <c r="T200" s="119"/>
      <c r="U200" s="133" t="str">
        <f>IF([7]回答表!X46="●",[7]回答表!B307,IF([7]回答表!AA46="●",[7]回答表!B324,""))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c>
      <c r="AN203" s="83"/>
      <c r="AO203" s="83"/>
      <c r="AP203" s="83"/>
      <c r="AQ203" s="83"/>
      <c r="AR203" s="83"/>
      <c r="AS203" s="83"/>
      <c r="AT203" s="153"/>
      <c r="AU203" s="82" t="str">
        <f>IF([7]回答表!X46="●",[7]回答表!G314,IF([7]回答表!AA46="●",[7]回答表!G331,""))</f>
        <v/>
      </c>
      <c r="AV203" s="83"/>
      <c r="AW203" s="83"/>
      <c r="AX203" s="83"/>
      <c r="AY203" s="83"/>
      <c r="AZ203" s="83"/>
      <c r="BA203" s="83"/>
      <c r="BB203" s="153"/>
      <c r="BC203" s="120"/>
      <c r="BD203" s="109"/>
      <c r="BE203" s="109"/>
      <c r="BF203" s="150" t="str">
        <f>IF([7]回答表!X46="●",[7]回答表!X313,IF([7]回答表!AA46="●",[7]回答表!X330,""))</f>
        <v/>
      </c>
      <c r="BG203" s="151"/>
      <c r="BH203" s="151"/>
      <c r="BI203" s="151"/>
      <c r="BJ203" s="150" t="str">
        <f>IF([7]回答表!X46="●",[7]回答表!X314,IF([7]回答表!AA46="●",[7]回答表!X331,""))</f>
        <v/>
      </c>
      <c r="BK203" s="151"/>
      <c r="BL203" s="151"/>
      <c r="BM203" s="152"/>
      <c r="BN203" s="150" t="str">
        <f>IF([7]回答表!X46="●",[7]回答表!X315,IF([7]回答表!AA46="●",[7]回答表!X332,""))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v>
      </c>
      <c r="O224" s="131"/>
      <c r="P224" s="131"/>
      <c r="Q224" s="132"/>
      <c r="R224" s="119"/>
      <c r="S224" s="119"/>
      <c r="T224" s="119"/>
      <c r="U224" s="133" t="str">
        <f>IF([7]回答表!X47="●",[7]回答表!B356,IF([7]回答表!AA47="●",[7]回答表!B379,""))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IF([7]回答表!X47="●",[7]回答表!E368,IF([7]回答表!AA47="●",[7]回答表!E385,""))</f>
        <v>26</v>
      </c>
      <c r="BG227" s="151"/>
      <c r="BH227" s="151"/>
      <c r="BI227" s="151"/>
      <c r="BJ227" s="150">
        <f>IF([7]回答表!X47="●",[7]回答表!E369,IF([7]回答表!AA47="●",[7]回答表!E386,""))</f>
        <v>4</v>
      </c>
      <c r="BK227" s="151"/>
      <c r="BL227" s="151"/>
      <c r="BM227" s="152"/>
      <c r="BN227" s="150">
        <f>IF([7]回答表!X47="●",[7]回答表!E370,IF([7]回答表!AA47="●",[7]回答表!E387,""))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203.2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2723-D625-485D-877C-528D67B205A5}">
  <sheetPr>
    <pageSetUpPr fitToPage="1"/>
  </sheetPr>
  <dimension ref="A1:CN315"/>
  <sheetViews>
    <sheetView showZeros="0" view="pageBreakPreview" zoomScale="60" zoomScaleNormal="55" workbookViewId="0">
      <selection activeCell="E152" sqref="E152"/>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秋田市</v>
      </c>
      <c r="D11" s="8"/>
      <c r="E11" s="8"/>
      <c r="F11" s="8"/>
      <c r="G11" s="8"/>
      <c r="H11" s="8"/>
      <c r="I11" s="8"/>
      <c r="J11" s="8"/>
      <c r="K11" s="8"/>
      <c r="L11" s="8"/>
      <c r="M11" s="8"/>
      <c r="N11" s="8"/>
      <c r="O11" s="8"/>
      <c r="P11" s="8"/>
      <c r="Q11" s="8"/>
      <c r="R11" s="8"/>
      <c r="S11" s="8"/>
      <c r="T11" s="8"/>
      <c r="U11" s="22" t="str">
        <f>IF(COUNTIF([8]回答表!F17,"*")&gt;0,[8]回答表!F17,"")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農業集落排水施設</v>
      </c>
      <c r="AP11" s="10"/>
      <c r="AQ11" s="10"/>
      <c r="AR11" s="10"/>
      <c r="AS11" s="10"/>
      <c r="AT11" s="10"/>
      <c r="AU11" s="10"/>
      <c r="AV11" s="10"/>
      <c r="AW11" s="10"/>
      <c r="AX11" s="10"/>
      <c r="AY11" s="10"/>
      <c r="AZ11" s="10"/>
      <c r="BA11" s="10"/>
      <c r="BB11" s="10"/>
      <c r="BC11" s="10"/>
      <c r="BD11" s="10"/>
      <c r="BE11" s="10"/>
      <c r="BF11" s="11"/>
      <c r="BG11" s="21" t="str">
        <f>IF(COUNTIF([8]回答表!F19,"*")&gt;0,[8]回答表!F19,"")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
      </c>
      <c r="L24" s="80"/>
      <c r="M24" s="80"/>
      <c r="N24" s="80"/>
      <c r="O24" s="80"/>
      <c r="P24" s="80"/>
      <c r="Q24" s="81"/>
      <c r="R24" s="79" t="str">
        <f>IF([8]回答表!R45="●","●","")</f>
        <v>●</v>
      </c>
      <c r="S24" s="80"/>
      <c r="T24" s="80"/>
      <c r="U24" s="80"/>
      <c r="V24" s="80"/>
      <c r="W24" s="80"/>
      <c r="X24" s="81"/>
      <c r="Y24" s="79" t="str">
        <f>IF([8]回答表!R46="●","●","")</f>
        <v/>
      </c>
      <c r="Z24" s="80"/>
      <c r="AA24" s="80"/>
      <c r="AB24" s="80"/>
      <c r="AC24" s="80"/>
      <c r="AD24" s="80"/>
      <c r="AE24" s="81"/>
      <c r="AF24" s="79" t="str">
        <f>IF([8]回答表!R47="●","●","")</f>
        <v>●</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
      </c>
      <c r="O62" s="131"/>
      <c r="P62" s="131"/>
      <c r="Q62" s="132"/>
      <c r="R62" s="119"/>
      <c r="S62" s="119"/>
      <c r="T62" s="119"/>
      <c r="U62" s="133" t="str">
        <f>IF([8]回答表!X44="●",[8]回答表!B115,IF([8]回答表!AA44="●",[8]回答表!B127,""))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
      </c>
      <c r="AN65" s="83"/>
      <c r="AO65" s="83"/>
      <c r="AP65" s="83"/>
      <c r="AQ65" s="83"/>
      <c r="AR65" s="83"/>
      <c r="AS65" s="83"/>
      <c r="AT65" s="153"/>
      <c r="AU65" s="82" t="str">
        <f>IF([8]回答表!X44="●",[8]回答表!J122,IF([8]回答表!AA44="●",[8]回答表!J134,""))</f>
        <v/>
      </c>
      <c r="AV65" s="83"/>
      <c r="AW65" s="83"/>
      <c r="AX65" s="83"/>
      <c r="AY65" s="83"/>
      <c r="AZ65" s="83"/>
      <c r="BA65" s="83"/>
      <c r="BB65" s="153"/>
      <c r="BC65" s="120"/>
      <c r="BD65" s="109"/>
      <c r="BE65" s="109"/>
      <c r="BF65" s="150" t="str">
        <f>IF([8]回答表!X44="●",[8]回答表!V121,IF([8]回答表!AA44="●",[8]回答表!V133,""))</f>
        <v/>
      </c>
      <c r="BG65" s="151"/>
      <c r="BH65" s="151"/>
      <c r="BI65" s="151"/>
      <c r="BJ65" s="150" t="str">
        <f>IF([8]回答表!X44="●",[8]回答表!V122,IF([8]回答表!AA44="●",[8]回答表!V134,""))</f>
        <v/>
      </c>
      <c r="BK65" s="151"/>
      <c r="BL65" s="151"/>
      <c r="BM65" s="151"/>
      <c r="BN65" s="150" t="str">
        <f>IF([8]回答表!X44="●",[8]回答表!V123,IF([8]回答表!AA44="●",[8]回答表!V135,""))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人口減少下における生活排水処理事業の効率化を図るため、平成27年度に策定した秋田市生活排水処理構想において、令和16年度を最終年とする処理施設の統廃合計画を策定している。 統廃合により隣接する処理区との集約や公共下水道への接続を図ることによって、令和17年度には22の農業集落排水処理区を2箇所まで減らし、農業集落排水施設の処理機能を効率的に維持していく予定である。</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f>IF([8]回答表!F17="下水道事業",IF([8]回答表!X45="●",[8]回答表!E212,IF([8]回答表!AA45="●",[8]回答表!E278,"")),"")</f>
        <v>17</v>
      </c>
      <c r="BG142" s="151"/>
      <c r="BH142" s="151"/>
      <c r="BI142" s="151"/>
      <c r="BJ142" s="150">
        <f>IF([8]回答表!F17="下水道事業",IF([8]回答表!X45="●",[8]回答表!E213,IF([8]回答表!AA45="●",[8]回答表!E279,"")),"")</f>
        <v>4</v>
      </c>
      <c r="BK142" s="151"/>
      <c r="BL142" s="151"/>
      <c r="BM142" s="151"/>
      <c r="BN142" s="150" t="str">
        <f>IF([8]回答表!F17="下水道事業",IF([8]回答表!X45="●",[8]回答表!E214,IF([8]回答表!AA45="●",[8]回答表!E280,"")),"")</f>
        <v xml:space="preserve">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v>
      </c>
      <c r="V147" s="83"/>
      <c r="W147" s="83"/>
      <c r="X147" s="83"/>
      <c r="Y147" s="83"/>
      <c r="Z147" s="83"/>
      <c r="AA147" s="83"/>
      <c r="AB147" s="153"/>
      <c r="AC147" s="82" t="str">
        <f>IF([8]回答表!F17="下水道事業",IF([8]回答表!X45="●",[8]回答表!Y196,IF([8]回答表!AA45="●",[8]回答表!Y262,"")),"")</f>
        <v xml:space="preserve">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72.5"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xml:space="preserve"> </v>
      </c>
      <c r="V153" s="83"/>
      <c r="W153" s="83"/>
      <c r="X153" s="83"/>
      <c r="Y153" s="83"/>
      <c r="Z153" s="83"/>
      <c r="AA153" s="83"/>
      <c r="AB153" s="153"/>
      <c r="AC153" s="82" t="str">
        <f>IF([8]回答表!F17="下水道事業",IF([8]回答表!X45="●",[8]回答表!Y199,IF([8]回答表!AA45="●",[8]回答表!Y265,"")),"")</f>
        <v xml:space="preserve"> </v>
      </c>
      <c r="AD153" s="83"/>
      <c r="AE153" s="83"/>
      <c r="AF153" s="83"/>
      <c r="AG153" s="83"/>
      <c r="AH153" s="83"/>
      <c r="AI153" s="83"/>
      <c r="AJ153" s="153"/>
      <c r="AK153" s="82" t="str">
        <f>IF([8]回答表!F17="下水道事業",IF([8]回答表!X45="●",[8]回答表!Y200,IF([8]回答表!AA45="●",[8]回答表!Y266,"")),"")</f>
        <v>●</v>
      </c>
      <c r="AL153" s="83"/>
      <c r="AM153" s="83"/>
      <c r="AN153" s="83"/>
      <c r="AO153" s="83"/>
      <c r="AP153" s="83"/>
      <c r="AQ153" s="83"/>
      <c r="AR153" s="153"/>
      <c r="AS153" s="82" t="str">
        <f>IF([8]回答表!F17="下水道事業",IF([8]回答表!X45="●",[8]回答表!Y201,IF([8]回答表!AA45="●",[8]回答表!Y267,"")),"")</f>
        <v xml:space="preserve"> </v>
      </c>
      <c r="AT153" s="83"/>
      <c r="AU153" s="83"/>
      <c r="AV153" s="83"/>
      <c r="AW153" s="83"/>
      <c r="AX153" s="83"/>
      <c r="AY153" s="83"/>
      <c r="AZ153" s="153"/>
      <c r="BA153" s="82" t="str">
        <f>IF([8]回答表!F17="下水道事業",IF([8]回答表!X45="●",[8]回答表!Y202,IF([8]回答表!AA45="●",[8]回答表!Y268,"")),"")</f>
        <v>●</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xml:space="preserve"> </v>
      </c>
      <c r="V159" s="83"/>
      <c r="W159" s="83"/>
      <c r="X159" s="83"/>
      <c r="Y159" s="83"/>
      <c r="Z159" s="83"/>
      <c r="AA159" s="83"/>
      <c r="AB159" s="153"/>
      <c r="AC159" s="82" t="str">
        <f>IF([8]回答表!F17="下水道事業",IF([8]回答表!X45="●",[8]回答表!Y208,IF([8]回答表!AA45="●",[8]回答表!Y274,"")),"")</f>
        <v xml:space="preserve"> </v>
      </c>
      <c r="AD159" s="83"/>
      <c r="AE159" s="83"/>
      <c r="AF159" s="83"/>
      <c r="AG159" s="83"/>
      <c r="AH159" s="83"/>
      <c r="AI159" s="83"/>
      <c r="AJ159" s="153"/>
      <c r="AK159" s="82" t="str">
        <f>IF([8]回答表!F17="下水道事業",IF([8]回答表!X45="●",[8]回答表!Y209,IF([8]回答表!AA45="●",[8]回答表!Y275,"")),"")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
      </c>
      <c r="O200" s="131"/>
      <c r="P200" s="131"/>
      <c r="Q200" s="132"/>
      <c r="R200" s="119"/>
      <c r="S200" s="119"/>
      <c r="T200" s="119"/>
      <c r="U200" s="133" t="str">
        <f>IF([8]回答表!X46="●",[8]回答表!B307,IF([8]回答表!AA46="●",[8]回答表!B324,""))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c>
      <c r="AN203" s="83"/>
      <c r="AO203" s="83"/>
      <c r="AP203" s="83"/>
      <c r="AQ203" s="83"/>
      <c r="AR203" s="83"/>
      <c r="AS203" s="83"/>
      <c r="AT203" s="153"/>
      <c r="AU203" s="82" t="str">
        <f>IF([8]回答表!X46="●",[8]回答表!G314,IF([8]回答表!AA46="●",[8]回答表!G331,""))</f>
        <v/>
      </c>
      <c r="AV203" s="83"/>
      <c r="AW203" s="83"/>
      <c r="AX203" s="83"/>
      <c r="AY203" s="83"/>
      <c r="AZ203" s="83"/>
      <c r="BA203" s="83"/>
      <c r="BB203" s="153"/>
      <c r="BC203" s="120"/>
      <c r="BD203" s="109"/>
      <c r="BE203" s="109"/>
      <c r="BF203" s="150" t="str">
        <f>IF([8]回答表!X46="●",[8]回答表!X313,IF([8]回答表!AA46="●",[8]回答表!X330,""))</f>
        <v/>
      </c>
      <c r="BG203" s="151"/>
      <c r="BH203" s="151"/>
      <c r="BI203" s="151"/>
      <c r="BJ203" s="150" t="str">
        <f>IF([8]回答表!X46="●",[8]回答表!X314,IF([8]回答表!AA46="●",[8]回答表!X331,""))</f>
        <v/>
      </c>
      <c r="BK203" s="151"/>
      <c r="BL203" s="151"/>
      <c r="BM203" s="152"/>
      <c r="BN203" s="150" t="str">
        <f>IF([8]回答表!X46="●",[8]回答表!X315,IF([8]回答表!AA46="●",[8]回答表!X332,""))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v>
      </c>
      <c r="O236" s="131"/>
      <c r="P236" s="131"/>
      <c r="Q236" s="132"/>
      <c r="R236" s="119"/>
      <c r="S236" s="119"/>
      <c r="T236" s="119"/>
      <c r="U236" s="133" t="str">
        <f>IF([8]回答表!AD47="●",[8]回答表!B392,"")</f>
        <v>下水道施設の維持管理について包括的民間委託を導入することで、民間企業のノウハウの活用およびコスト縮減を図るものである。</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管路維持については、委託業務の詳細決定、事業費の算出および入札関係資料の作成済み。
R3年度は、包括的民間委託の開始に向け、検討委員会を設置し、入札方式の決定と業者選定を行う予定。
ポンプ場等維持管理については、包括的民間委託の可能性調査を実施済み。
R3年度は、委託業務の詳細決定、事業費の算出および入札関係資料の作成を実施予定。</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81.5"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IF([8]回答表!R50="●",[8]回答表!B511,"")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C4695-6DFA-4522-B5DF-B9DD90663030}">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IF(COUNTIF([9]回答表!K15,"*")&gt;0,[9]回答表!K15,"")</f>
        <v>秋田市</v>
      </c>
      <c r="D11" s="8"/>
      <c r="E11" s="8"/>
      <c r="F11" s="8"/>
      <c r="G11" s="8"/>
      <c r="H11" s="8"/>
      <c r="I11" s="8"/>
      <c r="J11" s="8"/>
      <c r="K11" s="8"/>
      <c r="L11" s="8"/>
      <c r="M11" s="8"/>
      <c r="N11" s="8"/>
      <c r="O11" s="8"/>
      <c r="P11" s="8"/>
      <c r="Q11" s="8"/>
      <c r="R11" s="8"/>
      <c r="S11" s="8"/>
      <c r="T11" s="8"/>
      <c r="U11" s="22" t="str">
        <f>IF(COUNTIF([9]回答表!F17,"*")&gt;0,[9]回答表!F17,"")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IF(COUNTIF([9]回答表!W17,"*")&gt;0,[9]回答表!W17,"")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IF(COUNTIF([9]回答表!F19,"*")&gt;0,[9]回答表!F19,"")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IF([9]回答表!R43="●","●","")</f>
        <v/>
      </c>
      <c r="E24" s="80"/>
      <c r="F24" s="80"/>
      <c r="G24" s="80"/>
      <c r="H24" s="80"/>
      <c r="I24" s="80"/>
      <c r="J24" s="81"/>
      <c r="K24" s="79" t="str">
        <f>IF([9]回答表!R44="●","●","")</f>
        <v/>
      </c>
      <c r="L24" s="80"/>
      <c r="M24" s="80"/>
      <c r="N24" s="80"/>
      <c r="O24" s="80"/>
      <c r="P24" s="80"/>
      <c r="Q24" s="81"/>
      <c r="R24" s="79" t="str">
        <f>IF([9]回答表!R45="●","●","")</f>
        <v/>
      </c>
      <c r="S24" s="80"/>
      <c r="T24" s="80"/>
      <c r="U24" s="80"/>
      <c r="V24" s="80"/>
      <c r="W24" s="80"/>
      <c r="X24" s="81"/>
      <c r="Y24" s="79" t="str">
        <f>IF([9]回答表!R46="●","●","")</f>
        <v/>
      </c>
      <c r="Z24" s="80"/>
      <c r="AA24" s="80"/>
      <c r="AB24" s="80"/>
      <c r="AC24" s="80"/>
      <c r="AD24" s="80"/>
      <c r="AE24" s="81"/>
      <c r="AF24" s="79" t="str">
        <f>IF([9]回答表!R47="●","●","")</f>
        <v>●</v>
      </c>
      <c r="AG24" s="80"/>
      <c r="AH24" s="80"/>
      <c r="AI24" s="80"/>
      <c r="AJ24" s="80"/>
      <c r="AK24" s="80"/>
      <c r="AL24" s="81"/>
      <c r="AM24" s="79" t="str">
        <f>IF([9]回答表!R48="●","●","")</f>
        <v/>
      </c>
      <c r="AN24" s="80"/>
      <c r="AO24" s="80"/>
      <c r="AP24" s="80"/>
      <c r="AQ24" s="80"/>
      <c r="AR24" s="80"/>
      <c r="AS24" s="81"/>
      <c r="AT24" s="79" t="str">
        <f>IF([9]回答表!R49="●","●","")</f>
        <v/>
      </c>
      <c r="AU24" s="80"/>
      <c r="AV24" s="80"/>
      <c r="AW24" s="80"/>
      <c r="AX24" s="80"/>
      <c r="AY24" s="80"/>
      <c r="AZ24" s="81"/>
      <c r="BA24" s="68"/>
      <c r="BB24" s="82" t="str">
        <f>IF([9]回答表!R50="●","●","")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IF([9]回答表!X43="●","●","")</f>
        <v/>
      </c>
      <c r="O36" s="131"/>
      <c r="P36" s="131"/>
      <c r="Q36" s="132"/>
      <c r="R36" s="119"/>
      <c r="S36" s="119"/>
      <c r="T36" s="119"/>
      <c r="U36" s="133" t="str">
        <f>IF([9]回答表!X43="●",[9]回答表!B59,IF([9]回答表!AA43="●",[9]回答表!B79,""))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IF([9]回答表!X43="●",[9]回答表!S65,IF([9]回答表!AA43="●",[9]回答表!S85,""))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IF([9]回答表!X43="●",[9]回答表!G65,IF([9]回答表!AA43="●",[9]回答表!G85,""))</f>
        <v/>
      </c>
      <c r="AN38" s="83"/>
      <c r="AO38" s="83"/>
      <c r="AP38" s="83"/>
      <c r="AQ38" s="83"/>
      <c r="AR38" s="83"/>
      <c r="AS38" s="83"/>
      <c r="AT38" s="153"/>
      <c r="AU38" s="82" t="str">
        <f>IF([9]回答表!X43="●",[9]回答表!G66,IF([9]回答表!AA43="●",[9]回答表!G86,""))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IF([9]回答表!X43="●",[9]回答表!V65,IF([9]回答表!AA43="●",[9]回答表!V85,""))</f>
        <v/>
      </c>
      <c r="BG39" s="16"/>
      <c r="BH39" s="16"/>
      <c r="BI39" s="17"/>
      <c r="BJ39" s="150" t="str">
        <f>IF([9]回答表!X43="●",[9]回答表!V66,IF([9]回答表!AA43="●",[9]回答表!V86,""))</f>
        <v/>
      </c>
      <c r="BK39" s="16"/>
      <c r="BL39" s="16"/>
      <c r="BM39" s="17"/>
      <c r="BN39" s="150" t="str">
        <f>IF([9]回答表!X43="●",[9]回答表!V67,IF([9]回答表!AA43="●",[9]回答表!V87,""))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IF([9]回答表!X43="●",[9]回答表!O71,IF([9]回答表!AA43="●",[9]回答表!O91,""))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IF([9]回答表!X43="●",[9]回答表!O72,IF([9]回答表!AA43="●",[9]回答表!O92,""))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IF([9]回答表!AA43="●","●","")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IF([9]回答表!X43="●",[9]回答表!O73,IF([9]回答表!AA43="●",[9]回答表!O93,""))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IF([9]回答表!X43="●",[9]回答表!O74,IF([9]回答表!AA43="●",[9]回答表!O94,""))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IF([9]回答表!X43="●",[9]回答表!AG71,IF([9]回答表!AA43="●",[9]回答表!AG91,""))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IF([9]回答表!X43="●",[9]回答表!AG72,IF([9]回答表!AA43="●",[9]回答表!AG92,""))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IF([9]回答表!AD43="●","●","")</f>
        <v/>
      </c>
      <c r="O51" s="131"/>
      <c r="P51" s="131"/>
      <c r="Q51" s="132"/>
      <c r="R51" s="119"/>
      <c r="S51" s="119"/>
      <c r="T51" s="119"/>
      <c r="U51" s="133" t="str">
        <f>IF([9]回答表!AD43="●",[9]回答表!B99,"")</f>
        <v/>
      </c>
      <c r="V51" s="134"/>
      <c r="W51" s="134"/>
      <c r="X51" s="134"/>
      <c r="Y51" s="134"/>
      <c r="Z51" s="134"/>
      <c r="AA51" s="134"/>
      <c r="AB51" s="134"/>
      <c r="AC51" s="134"/>
      <c r="AD51" s="134"/>
      <c r="AE51" s="134"/>
      <c r="AF51" s="134"/>
      <c r="AG51" s="134"/>
      <c r="AH51" s="134"/>
      <c r="AI51" s="134"/>
      <c r="AJ51" s="135"/>
      <c r="AK51" s="183"/>
      <c r="AL51" s="183"/>
      <c r="AM51" s="133" t="str">
        <f>IF([9]回答表!AD43="●",[9]回答表!B104,"")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IF([9]回答表!X44="●","●","")</f>
        <v/>
      </c>
      <c r="O62" s="131"/>
      <c r="P62" s="131"/>
      <c r="Q62" s="132"/>
      <c r="R62" s="119"/>
      <c r="S62" s="119"/>
      <c r="T62" s="119"/>
      <c r="U62" s="133" t="str">
        <f>IF([9]回答表!X44="●",[9]回答表!B115,IF([9]回答表!AA44="●",[9]回答表!B127,""))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IF([9]回答表!X44="●",[9]回答表!S121,IF([9]回答表!AA44="●",[9]回答表!S133,""))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IF([9]回答表!X44="●",[9]回答表!J121,IF([9]回答表!AA44="●",[9]回答表!J133,""))</f>
        <v/>
      </c>
      <c r="AN65" s="83"/>
      <c r="AO65" s="83"/>
      <c r="AP65" s="83"/>
      <c r="AQ65" s="83"/>
      <c r="AR65" s="83"/>
      <c r="AS65" s="83"/>
      <c r="AT65" s="153"/>
      <c r="AU65" s="82" t="str">
        <f>IF([9]回答表!X44="●",[9]回答表!J122,IF([9]回答表!AA44="●",[9]回答表!J134,""))</f>
        <v/>
      </c>
      <c r="AV65" s="83"/>
      <c r="AW65" s="83"/>
      <c r="AX65" s="83"/>
      <c r="AY65" s="83"/>
      <c r="AZ65" s="83"/>
      <c r="BA65" s="83"/>
      <c r="BB65" s="153"/>
      <c r="BC65" s="120"/>
      <c r="BD65" s="109"/>
      <c r="BE65" s="109"/>
      <c r="BF65" s="150" t="str">
        <f>IF([9]回答表!X44="●",[9]回答表!V121,IF([9]回答表!AA44="●",[9]回答表!V133,""))</f>
        <v/>
      </c>
      <c r="BG65" s="151"/>
      <c r="BH65" s="151"/>
      <c r="BI65" s="151"/>
      <c r="BJ65" s="150" t="str">
        <f>IF([9]回答表!X44="●",[9]回答表!V122,IF([9]回答表!AA44="●",[9]回答表!V134,""))</f>
        <v/>
      </c>
      <c r="BK65" s="151"/>
      <c r="BL65" s="151"/>
      <c r="BM65" s="151"/>
      <c r="BN65" s="150" t="str">
        <f>IF([9]回答表!X44="●",[9]回答表!V123,IF([9]回答表!AA44="●",[9]回答表!V135,""))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IF([9]回答表!AA44="●","●","")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IF([9]回答表!AD44="●","●","")</f>
        <v/>
      </c>
      <c r="O74" s="131"/>
      <c r="P74" s="131"/>
      <c r="Q74" s="132"/>
      <c r="R74" s="119"/>
      <c r="S74" s="119"/>
      <c r="T74" s="119"/>
      <c r="U74" s="133" t="str">
        <f>IF([9]回答表!AD44="●",[9]回答表!B140,"")</f>
        <v/>
      </c>
      <c r="V74" s="134"/>
      <c r="W74" s="134"/>
      <c r="X74" s="134"/>
      <c r="Y74" s="134"/>
      <c r="Z74" s="134"/>
      <c r="AA74" s="134"/>
      <c r="AB74" s="134"/>
      <c r="AC74" s="134"/>
      <c r="AD74" s="134"/>
      <c r="AE74" s="134"/>
      <c r="AF74" s="134"/>
      <c r="AG74" s="134"/>
      <c r="AH74" s="134"/>
      <c r="AI74" s="134"/>
      <c r="AJ74" s="135"/>
      <c r="AK74" s="183"/>
      <c r="AL74" s="183"/>
      <c r="AM74" s="133" t="str">
        <f>IF([9]回答表!AD44="●",[9]回答表!B146,"")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IF([9]回答表!F17="水道事業",IF([9]回答表!X45="●","●",""),"")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IF([9]回答表!F17="水道事業",IF([9]回答表!X45="●",[9]回答表!B158,IF([9]回答表!AA45="●",[9]回答表!B223,"")),"")</f>
        <v/>
      </c>
      <c r="AN86" s="201"/>
      <c r="AO86" s="201"/>
      <c r="AP86" s="201"/>
      <c r="AQ86" s="201"/>
      <c r="AR86" s="201"/>
      <c r="AS86" s="201"/>
      <c r="AT86" s="201"/>
      <c r="AU86" s="201"/>
      <c r="AV86" s="201"/>
      <c r="AW86" s="201"/>
      <c r="AX86" s="201"/>
      <c r="AY86" s="201"/>
      <c r="AZ86" s="201"/>
      <c r="BA86" s="201"/>
      <c r="BB86" s="201"/>
      <c r="BC86" s="202"/>
      <c r="BD86" s="109"/>
      <c r="BE86" s="109"/>
      <c r="BF86" s="138" t="str">
        <f>IF([9]回答表!F17="水道事業",IF([9]回答表!X45="●",[9]回答表!B212,IF([9]回答表!AA45="●",[9]回答表!B278,"")),"")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IF([9]回答表!F17="水道事業",IF([9]回答表!X45="●",[9]回答表!J166,IF([9]回答表!AA45="●",[9]回答表!J231,"")),"")</f>
        <v/>
      </c>
      <c r="V88" s="83"/>
      <c r="W88" s="83"/>
      <c r="X88" s="83"/>
      <c r="Y88" s="83"/>
      <c r="Z88" s="83"/>
      <c r="AA88" s="83"/>
      <c r="AB88" s="153"/>
      <c r="AC88" s="82" t="str">
        <f>IF([9]回答表!F17="水道事業",IF([9]回答表!X45="●",[9]回答表!J173,IF([9]回答表!AA45="●",[9]回答表!J238,"")),"")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IF([9]回答表!F17="水道事業",IF([9]回答表!X45="●",[9]回答表!E212,IF([9]回答表!AA45="●",[9]回答表!E278,"")),"")</f>
        <v/>
      </c>
      <c r="BG89" s="151"/>
      <c r="BH89" s="151"/>
      <c r="BI89" s="151"/>
      <c r="BJ89" s="150" t="str">
        <f>IF([9]回答表!F17="水道事業",IF([9]回答表!X45="●",[9]回答表!E213,IF([9]回答表!AA45="●",[9]回答表!E279,"")),"")</f>
        <v/>
      </c>
      <c r="BK89" s="151"/>
      <c r="BL89" s="151"/>
      <c r="BM89" s="151"/>
      <c r="BN89" s="150" t="str">
        <f>IF([9]回答表!F17="水道事業",IF([9]回答表!X45="●",[9]回答表!E214,IF([9]回答表!AA45="●",[9]回答表!E280,"")),"")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IF([9]回答表!F17="水道事業",IF([9]回答表!AA45="●","●",""),"")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IF([9]回答表!F17="水道事業",IF([9]回答表!X45="●",[9]回答表!J176,IF([9]回答表!AA45="●",[9]回答表!J241,"")),"")</f>
        <v/>
      </c>
      <c r="V93" s="83"/>
      <c r="W93" s="83"/>
      <c r="X93" s="83"/>
      <c r="Y93" s="83"/>
      <c r="Z93" s="83"/>
      <c r="AA93" s="83"/>
      <c r="AB93" s="153"/>
      <c r="AC93" s="82" t="str">
        <f>IF([9]回答表!F17="水道事業",IF([9]回答表!X45="●",[9]回答表!J180,IF([9]回答表!AA45="●",[9]回答表!J245,"")),"")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IF([9]回答表!F17="水道事業",IF([9]回答表!AD45="○","○",""),"")</f>
        <v/>
      </c>
      <c r="O98" s="131"/>
      <c r="P98" s="131"/>
      <c r="Q98" s="132"/>
      <c r="R98" s="119"/>
      <c r="S98" s="119"/>
      <c r="T98" s="119"/>
      <c r="U98" s="133" t="str">
        <f>IF([9]回答表!F17="水道事業",IF([9]回答表!AD45="●",[9]回答表!B289,""),"")</f>
        <v/>
      </c>
      <c r="V98" s="134"/>
      <c r="W98" s="134"/>
      <c r="X98" s="134"/>
      <c r="Y98" s="134"/>
      <c r="Z98" s="134"/>
      <c r="AA98" s="134"/>
      <c r="AB98" s="134"/>
      <c r="AC98" s="134"/>
      <c r="AD98" s="134"/>
      <c r="AE98" s="134"/>
      <c r="AF98" s="134"/>
      <c r="AG98" s="134"/>
      <c r="AH98" s="134"/>
      <c r="AI98" s="134"/>
      <c r="AJ98" s="135"/>
      <c r="AK98" s="183"/>
      <c r="AL98" s="183"/>
      <c r="AM98" s="133" t="str">
        <f>IF([9]回答表!F17="水道事業",IF([9]回答表!AD45="●",[9]回答表!B295,""),"")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IF([9]回答表!F17="簡易水道事業",IF([9]回答表!X45="●",[9]回答表!B158,IF([9]回答表!AA45="●",[9]回答表!B223,"")),"")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IF([9]回答表!F17="簡易水道事業",IF([9]回答表!X45="●",[9]回答表!B212,IF([9]回答表!AA45="●",[9]回答表!B278,"")),"")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IF([9]回答表!F17="簡易水道事業",IF([9]回答表!X45="●","●",""),"")</f>
        <v/>
      </c>
      <c r="O112" s="131"/>
      <c r="P112" s="131"/>
      <c r="Q112" s="132"/>
      <c r="R112" s="119"/>
      <c r="S112" s="119"/>
      <c r="T112" s="119"/>
      <c r="U112" s="82" t="str">
        <f>IF([9]回答表!F17="簡易水道事業",IF([9]回答表!X45="●",[9]回答表!Y185,IF([9]回答表!AA45="●",[9]回答表!Y251,"")),"")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IF([9]回答表!F17="簡易水道事業",IF([9]回答表!X45="●",[9]回答表!E212,IF([9]回答表!AA45="●",[9]回答表!E278,"")),"")</f>
        <v/>
      </c>
      <c r="BG113" s="151"/>
      <c r="BH113" s="151"/>
      <c r="BI113" s="151"/>
      <c r="BJ113" s="150" t="str">
        <f>IF([9]回答表!F17="簡易水道事業",IF([9]回答表!X45="●",[9]回答表!E213,IF([9]回答表!AA45="●",[9]回答表!E279,"")),"")</f>
        <v/>
      </c>
      <c r="BK113" s="151"/>
      <c r="BL113" s="151"/>
      <c r="BM113" s="151"/>
      <c r="BN113" s="150" t="str">
        <f>IF([9]回答表!F17="簡易水道事業",IF([9]回答表!X45="●",[9]回答表!E214,IF([9]回答表!AA45="●",[9]回答表!E280,"")),"")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IF([9]回答表!F17="簡易水道事業",IF([9]回答表!X45="●",[9]回答表!Y186,IF([9]回答表!AA45="●",[9]回答表!Y252,"")),"")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IF([9]回答表!F17="簡易水道事業",IF([9]回答表!AA45="●","●",""),"")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IF([9]回答表!F17="簡易水道事業",IF([9]回答表!X45="●",[9]回答表!Y187,IF([9]回答表!AA45="●",[9]回答表!Y253,"")),"")</f>
        <v/>
      </c>
      <c r="V122" s="83"/>
      <c r="W122" s="83"/>
      <c r="X122" s="83"/>
      <c r="Y122" s="83"/>
      <c r="Z122" s="83"/>
      <c r="AA122" s="83"/>
      <c r="AB122" s="83"/>
      <c r="AC122" s="83"/>
      <c r="AD122" s="83"/>
      <c r="AE122" s="83"/>
      <c r="AF122" s="83"/>
      <c r="AG122" s="83"/>
      <c r="AH122" s="83"/>
      <c r="AI122" s="83"/>
      <c r="AJ122" s="153"/>
      <c r="AK122" s="68"/>
      <c r="AL122" s="68"/>
      <c r="AM122" s="233" t="str">
        <f>IF([9]回答表!F17="簡易水道事業",IF([9]回答表!X45="●",[9]回答表!Y189,IF([9]回答表!AA45="●",[9]回答表!Y255,"")),"")</f>
        <v/>
      </c>
      <c r="AN122" s="233"/>
      <c r="AO122" s="233"/>
      <c r="AP122" s="233"/>
      <c r="AQ122" s="233"/>
      <c r="AR122" s="233"/>
      <c r="AS122" s="233" t="str">
        <f>IF([9]回答表!F17="簡易水道事業",IF([9]回答表!X45="●",[9]回答表!Y190,IF([9]回答表!AA45="●",[9]回答表!Y256,"")),"")</f>
        <v/>
      </c>
      <c r="AT122" s="233"/>
      <c r="AU122" s="233"/>
      <c r="AV122" s="233"/>
      <c r="AW122" s="233"/>
      <c r="AX122" s="233"/>
      <c r="AY122" s="233" t="str">
        <f>IF([9]回答表!F17="簡易水道事業",IF([9]回答表!X45="●",[9]回答表!Y191,IF([9]回答表!AA45="●",[9]回答表!Y257,"")),"")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IF([9]回答表!F17="簡易水道事業",IF([9]回答表!AD45="●","●",""),"")</f>
        <v/>
      </c>
      <c r="O127" s="131"/>
      <c r="P127" s="131"/>
      <c r="Q127" s="132"/>
      <c r="R127" s="119"/>
      <c r="S127" s="119"/>
      <c r="T127" s="119"/>
      <c r="U127" s="133" t="str">
        <f>IF([9]回答表!F17="簡易水道事業",IF([9]回答表!AD45="●",[9]回答表!B289,""),"")</f>
        <v/>
      </c>
      <c r="V127" s="134"/>
      <c r="W127" s="134"/>
      <c r="X127" s="134"/>
      <c r="Y127" s="134"/>
      <c r="Z127" s="134"/>
      <c r="AA127" s="134"/>
      <c r="AB127" s="134"/>
      <c r="AC127" s="134"/>
      <c r="AD127" s="134"/>
      <c r="AE127" s="134"/>
      <c r="AF127" s="134"/>
      <c r="AG127" s="134"/>
      <c r="AH127" s="134"/>
      <c r="AI127" s="134"/>
      <c r="AJ127" s="135"/>
      <c r="AK127" s="183"/>
      <c r="AL127" s="183"/>
      <c r="AM127" s="133" t="str">
        <f>IF([9]回答表!F17="簡易水道事業",IF([9]回答表!AD45="●",[9]回答表!B295,""),"")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IF([9]回答表!F17="下水道事業",IF([9]回答表!X45="●","●",""),"")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IF([9]回答表!F17="下水道事業",IF([9]回答表!X45="●",[9]回答表!B158,IF([9]回答表!AA45="●",[9]回答表!B223,"")),"")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IF([9]回答表!F17="下水道事業",IF([9]回答表!X45="●",[9]回答表!B212,IF([9]回答表!AA45="●",[9]回答表!B278,"")),"")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IF([9]回答表!F17="下水道事業",IF([9]回答表!X45="●",[9]回答表!Y193,IF([9]回答表!AA45="●",[9]回答表!Y259,"")),"")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IF([9]回答表!F17="下水道事業",IF([9]回答表!X45="●",[9]回答表!E212,IF([9]回答表!AA45="●",[9]回答表!E278,"")),"")</f>
        <v/>
      </c>
      <c r="BG142" s="151"/>
      <c r="BH142" s="151"/>
      <c r="BI142" s="151"/>
      <c r="BJ142" s="150" t="str">
        <f>IF([9]回答表!F17="下水道事業",IF([9]回答表!X45="●",[9]回答表!E213,IF([9]回答表!AA45="●",[9]回答表!E279,"")),"")</f>
        <v/>
      </c>
      <c r="BK142" s="151"/>
      <c r="BL142" s="151"/>
      <c r="BM142" s="151"/>
      <c r="BN142" s="150" t="str">
        <f>IF([9]回答表!F17="下水道事業",IF([9]回答表!X45="●",[9]回答表!E214,IF([9]回答表!AA45="●",[9]回答表!E280,"")),"")</f>
        <v/>
      </c>
      <c r="BO142" s="151"/>
      <c r="BP142" s="151"/>
      <c r="BQ142" s="152"/>
      <c r="BR142" s="112"/>
      <c r="BX142" s="200" t="str">
        <f>IF([9]回答表!AQ20="下水道事業",IF([9]回答表!BI48="○",[9]回答表!AM161,IF([9]回答表!BL48="○",[9]回答表!AM226,"")),"")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IF([9]回答表!F17="下水道事業",IF([9]回答表!X45="●",[9]回答表!Y195,IF([9]回答表!AA45="●",[9]回答表!Y261,"")),"")</f>
        <v/>
      </c>
      <c r="V147" s="83"/>
      <c r="W147" s="83"/>
      <c r="X147" s="83"/>
      <c r="Y147" s="83"/>
      <c r="Z147" s="83"/>
      <c r="AA147" s="83"/>
      <c r="AB147" s="153"/>
      <c r="AC147" s="82" t="str">
        <f>IF([9]回答表!F17="下水道事業",IF([9]回答表!X45="●",[9]回答表!Y196,IF([9]回答表!AA45="●",[9]回答表!Y262,"")),"")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IF([9]回答表!F17="下水道事業",IF([9]回答表!X45="●",[9]回答表!Y198,IF([9]回答表!AA45="●",[9]回答表!Y264,"")),"")</f>
        <v/>
      </c>
      <c r="V153" s="83"/>
      <c r="W153" s="83"/>
      <c r="X153" s="83"/>
      <c r="Y153" s="83"/>
      <c r="Z153" s="83"/>
      <c r="AA153" s="83"/>
      <c r="AB153" s="153"/>
      <c r="AC153" s="82" t="str">
        <f>IF([9]回答表!F17="下水道事業",IF([9]回答表!X45="●",[9]回答表!Y199,IF([9]回答表!AA45="●",[9]回答表!Y265,"")),"")</f>
        <v/>
      </c>
      <c r="AD153" s="83"/>
      <c r="AE153" s="83"/>
      <c r="AF153" s="83"/>
      <c r="AG153" s="83"/>
      <c r="AH153" s="83"/>
      <c r="AI153" s="83"/>
      <c r="AJ153" s="153"/>
      <c r="AK153" s="82" t="str">
        <f>IF([9]回答表!F17="下水道事業",IF([9]回答表!X45="●",[9]回答表!Y200,IF([9]回答表!AA45="●",[9]回答表!Y266,"")),"")</f>
        <v/>
      </c>
      <c r="AL153" s="83"/>
      <c r="AM153" s="83"/>
      <c r="AN153" s="83"/>
      <c r="AO153" s="83"/>
      <c r="AP153" s="83"/>
      <c r="AQ153" s="83"/>
      <c r="AR153" s="153"/>
      <c r="AS153" s="82" t="str">
        <f>IF([9]回答表!F17="下水道事業",IF([9]回答表!X45="●",[9]回答表!Y201,IF([9]回答表!AA45="●",[9]回答表!Y267,"")),"")</f>
        <v/>
      </c>
      <c r="AT153" s="83"/>
      <c r="AU153" s="83"/>
      <c r="AV153" s="83"/>
      <c r="AW153" s="83"/>
      <c r="AX153" s="83"/>
      <c r="AY153" s="83"/>
      <c r="AZ153" s="153"/>
      <c r="BA153" s="82" t="str">
        <f>IF([9]回答表!F17="下水道事業",IF([9]回答表!X45="●",[9]回答表!Y202,IF([9]回答表!AA45="●",[9]回答表!Y268,"")),"")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IF([9]回答表!F17="下水道事業",IF([9]回答表!AA45="●","●",""),"")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IF([9]回答表!F17="下水道事業",IF([9]回答表!X45="●",[9]回答表!Y207,IF([9]回答表!AA45="●",[9]回答表!Y273,"")),"")</f>
        <v/>
      </c>
      <c r="V159" s="83"/>
      <c r="W159" s="83"/>
      <c r="X159" s="83"/>
      <c r="Y159" s="83"/>
      <c r="Z159" s="83"/>
      <c r="AA159" s="83"/>
      <c r="AB159" s="153"/>
      <c r="AC159" s="82" t="str">
        <f>IF([9]回答表!F17="下水道事業",IF([9]回答表!X45="●",[9]回答表!Y208,IF([9]回答表!AA45="●",[9]回答表!Y274,"")),"")</f>
        <v/>
      </c>
      <c r="AD159" s="83"/>
      <c r="AE159" s="83"/>
      <c r="AF159" s="83"/>
      <c r="AG159" s="83"/>
      <c r="AH159" s="83"/>
      <c r="AI159" s="83"/>
      <c r="AJ159" s="153"/>
      <c r="AK159" s="82" t="str">
        <f>IF([9]回答表!F17="下水道事業",IF([9]回答表!X45="●",[9]回答表!Y209,IF([9]回答表!AA45="●",[9]回答表!Y275,"")),"")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IF([9]回答表!F17="下水道事業",IF([9]回答表!AD45="●","●",""),"")</f>
        <v/>
      </c>
      <c r="O164" s="131"/>
      <c r="P164" s="131"/>
      <c r="Q164" s="132"/>
      <c r="R164" s="119"/>
      <c r="S164" s="119"/>
      <c r="T164" s="119"/>
      <c r="U164" s="133" t="str">
        <f>IF([9]回答表!F17="下水道事業",IF([9]回答表!AD45="●",[9]回答表!B289,""),"")</f>
        <v/>
      </c>
      <c r="V164" s="134"/>
      <c r="W164" s="134"/>
      <c r="X164" s="134"/>
      <c r="Y164" s="134"/>
      <c r="Z164" s="134"/>
      <c r="AA164" s="134"/>
      <c r="AB164" s="134"/>
      <c r="AC164" s="134"/>
      <c r="AD164" s="134"/>
      <c r="AE164" s="134"/>
      <c r="AF164" s="134"/>
      <c r="AG164" s="134"/>
      <c r="AH164" s="134"/>
      <c r="AI164" s="134"/>
      <c r="AJ164" s="135"/>
      <c r="AK164" s="183"/>
      <c r="AL164" s="183"/>
      <c r="AM164" s="133" t="str">
        <f>IF([9]回答表!F17="下水道事業",IF([9]回答表!AD45="●",[9]回答表!B295,""),"")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IF([9]回答表!BD17="●",IF([9]回答表!X45="●","●",""),"")</f>
        <v/>
      </c>
      <c r="O176" s="131"/>
      <c r="P176" s="131"/>
      <c r="Q176" s="132"/>
      <c r="R176" s="119"/>
      <c r="S176" s="119"/>
      <c r="T176" s="119"/>
      <c r="U176" s="133" t="str">
        <f>IF([9]回答表!BD17="●",IF([9]回答表!X45="●",[9]回答表!B158,IF([9]回答表!AA45="●",[9]回答表!B223,"")),"")</f>
        <v/>
      </c>
      <c r="V176" s="134"/>
      <c r="W176" s="134"/>
      <c r="X176" s="134"/>
      <c r="Y176" s="134"/>
      <c r="Z176" s="134"/>
      <c r="AA176" s="134"/>
      <c r="AB176" s="134"/>
      <c r="AC176" s="134"/>
      <c r="AD176" s="134"/>
      <c r="AE176" s="134"/>
      <c r="AF176" s="134"/>
      <c r="AG176" s="134"/>
      <c r="AH176" s="134"/>
      <c r="AI176" s="134"/>
      <c r="AJ176" s="135"/>
      <c r="AK176" s="136"/>
      <c r="AL176" s="136"/>
      <c r="AM176" s="138" t="str">
        <f>IF([9]回答表!BD17="●",IF([9]回答表!X45="●",[9]回答表!B212,IF([9]回答表!AA45="●",[9]回答表!B278,"")),"")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IF([9]回答表!BD17="●",IF([9]回答表!X45="●",[9]回答表!E212,IF([9]回答表!AA45="●",[9]回答表!E278,"")),"")</f>
        <v/>
      </c>
      <c r="AN179" s="151"/>
      <c r="AO179" s="151"/>
      <c r="AP179" s="151"/>
      <c r="AQ179" s="150" t="str">
        <f>IF([9]回答表!BD17="●",IF([9]回答表!X45="●",[9]回答表!E213,IF([9]回答表!AA45="●",[9]回答表!E279,"")),"")</f>
        <v/>
      </c>
      <c r="AR179" s="151"/>
      <c r="AS179" s="151"/>
      <c r="AT179" s="151"/>
      <c r="AU179" s="150" t="str">
        <f>IF([9]回答表!BD17="●",IF([9]回答表!X45="●",[9]回答表!E214,IF([9]回答表!AA45="●",[9]回答表!E280,"")),"")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IF([9]回答表!BD17="●",IF([9]回答表!AA45="●","●",""),"")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IF([9]回答表!BD17="●",IF([9]回答表!AD45="●","●",""),"")</f>
        <v/>
      </c>
      <c r="O188" s="131"/>
      <c r="P188" s="131"/>
      <c r="Q188" s="132"/>
      <c r="R188" s="119"/>
      <c r="S188" s="119"/>
      <c r="T188" s="119"/>
      <c r="U188" s="133" t="str">
        <f>IF([9]回答表!BD17="●",IF([9]回答表!AD45="●",[9]回答表!B289,""),"")</f>
        <v/>
      </c>
      <c r="V188" s="134"/>
      <c r="W188" s="134"/>
      <c r="X188" s="134"/>
      <c r="Y188" s="134"/>
      <c r="Z188" s="134"/>
      <c r="AA188" s="134"/>
      <c r="AB188" s="134"/>
      <c r="AC188" s="134"/>
      <c r="AD188" s="134"/>
      <c r="AE188" s="134"/>
      <c r="AF188" s="134"/>
      <c r="AG188" s="134"/>
      <c r="AH188" s="134"/>
      <c r="AI188" s="134"/>
      <c r="AJ188" s="135"/>
      <c r="AK188" s="183"/>
      <c r="AL188" s="183"/>
      <c r="AM188" s="133" t="str">
        <f>IF([9]回答表!BD17="●",IF([9]回答表!AD45="●",[9]回答表!B295,""),"")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IF([9]回答表!X46="●","●","")</f>
        <v/>
      </c>
      <c r="O200" s="131"/>
      <c r="P200" s="131"/>
      <c r="Q200" s="132"/>
      <c r="R200" s="119"/>
      <c r="S200" s="119"/>
      <c r="T200" s="119"/>
      <c r="U200" s="133" t="str">
        <f>IF([9]回答表!X46="●",[9]回答表!B307,IF([9]回答表!AA46="●",[9]回答表!B324,""))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IF([9]回答表!X46="●",[9]回答表!U313,IF([9]回答表!AA46="●",[9]回答表!U330,""))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IF([9]回答表!X46="●",[9]回答表!G313,IF([9]回答表!AA46="●",[9]回答表!G330,""))</f>
        <v/>
      </c>
      <c r="AN203" s="83"/>
      <c r="AO203" s="83"/>
      <c r="AP203" s="83"/>
      <c r="AQ203" s="83"/>
      <c r="AR203" s="83"/>
      <c r="AS203" s="83"/>
      <c r="AT203" s="153"/>
      <c r="AU203" s="82" t="str">
        <f>IF([9]回答表!X46="●",[9]回答表!G314,IF([9]回答表!AA46="●",[9]回答表!G331,""))</f>
        <v/>
      </c>
      <c r="AV203" s="83"/>
      <c r="AW203" s="83"/>
      <c r="AX203" s="83"/>
      <c r="AY203" s="83"/>
      <c r="AZ203" s="83"/>
      <c r="BA203" s="83"/>
      <c r="BB203" s="153"/>
      <c r="BC203" s="120"/>
      <c r="BD203" s="109"/>
      <c r="BE203" s="109"/>
      <c r="BF203" s="150" t="str">
        <f>IF([9]回答表!X46="●",[9]回答表!X313,IF([9]回答表!AA46="●",[9]回答表!X330,""))</f>
        <v/>
      </c>
      <c r="BG203" s="151"/>
      <c r="BH203" s="151"/>
      <c r="BI203" s="151"/>
      <c r="BJ203" s="150" t="str">
        <f>IF([9]回答表!X46="●",[9]回答表!X314,IF([9]回答表!AA46="●",[9]回答表!X331,""))</f>
        <v/>
      </c>
      <c r="BK203" s="151"/>
      <c r="BL203" s="151"/>
      <c r="BM203" s="152"/>
      <c r="BN203" s="150" t="str">
        <f>IF([9]回答表!X46="●",[9]回答表!X315,IF([9]回答表!AA46="●",[9]回答表!X332,""))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IF([9]回答表!AA46="●","●","")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IF([9]回答表!AD46="●","●","")</f>
        <v/>
      </c>
      <c r="O212" s="131"/>
      <c r="P212" s="131"/>
      <c r="Q212" s="132"/>
      <c r="R212" s="119"/>
      <c r="S212" s="119"/>
      <c r="T212" s="119"/>
      <c r="U212" s="133" t="str">
        <f>IF([9]回答表!AD46="●",[9]回答表!B337,"")</f>
        <v/>
      </c>
      <c r="V212" s="134"/>
      <c r="W212" s="134"/>
      <c r="X212" s="134"/>
      <c r="Y212" s="134"/>
      <c r="Z212" s="134"/>
      <c r="AA212" s="134"/>
      <c r="AB212" s="134"/>
      <c r="AC212" s="134"/>
      <c r="AD212" s="134"/>
      <c r="AE212" s="134"/>
      <c r="AF212" s="134"/>
      <c r="AG212" s="134"/>
      <c r="AH212" s="134"/>
      <c r="AI212" s="134"/>
      <c r="AJ212" s="135"/>
      <c r="AK212" s="259"/>
      <c r="AL212" s="259"/>
      <c r="AM212" s="133" t="str">
        <f>IF([9]回答表!AD46="●",[9]回答表!B343,"")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IF([9]回答表!X47="●","●","")</f>
        <v>●</v>
      </c>
      <c r="O224" s="131"/>
      <c r="P224" s="131"/>
      <c r="Q224" s="132"/>
      <c r="R224" s="119"/>
      <c r="S224" s="119"/>
      <c r="T224" s="119"/>
      <c r="U224" s="133" t="str">
        <f>IF([9]回答表!X47="●",[9]回答表!B356,IF([9]回答表!AA47="●",[9]回答表!B379,""))</f>
        <v>平成26年度より水道料金等徴収業務委託、メーター関連業務および漏水修理等業務委託等からなる上下水道事業に係るお客様センター業務等の包括業務委託を実施した。平成31年度には第２期業務委託として、鉛製給水管取替業務、弁きょう等整備業務を委託内容に追加している。導入により委託開始前年度（H25年度）の職員数41人を９人まで削減できた。</v>
      </c>
      <c r="V224" s="134"/>
      <c r="W224" s="134"/>
      <c r="X224" s="134"/>
      <c r="Y224" s="134"/>
      <c r="Z224" s="134"/>
      <c r="AA224" s="134"/>
      <c r="AB224" s="134"/>
      <c r="AC224" s="134"/>
      <c r="AD224" s="134"/>
      <c r="AE224" s="134"/>
      <c r="AF224" s="134"/>
      <c r="AG224" s="134"/>
      <c r="AH224" s="134"/>
      <c r="AI224" s="134"/>
      <c r="AJ224" s="135"/>
      <c r="AK224" s="136"/>
      <c r="AL224" s="136"/>
      <c r="AM224" s="136"/>
      <c r="AN224" s="133" t="str">
        <f>IF([9]回答表!X47="●",[9]回答表!B362,"")</f>
        <v>受付業務、収納業務、滞納整理業務、電子計算処理業務、検針業務、開栓・閉栓業務および精算業務、調査業務（再調査、異常水量、漏水等）、調定および更生に係る業務、メーターの入出庫管理業務、検満メーター取替業務、メーター取付・取外業務および故障メーター取替業務、漏水修理業務、鉛製給水管取替業務、弁きょう等整備業務、宿日直業務</v>
      </c>
      <c r="AO224" s="263"/>
      <c r="AP224" s="263"/>
      <c r="AQ224" s="263"/>
      <c r="AR224" s="263"/>
      <c r="AS224" s="263"/>
      <c r="AT224" s="263"/>
      <c r="AU224" s="263"/>
      <c r="AV224" s="263"/>
      <c r="AW224" s="263"/>
      <c r="AX224" s="263"/>
      <c r="AY224" s="263"/>
      <c r="AZ224" s="263"/>
      <c r="BA224" s="263"/>
      <c r="BB224" s="264"/>
      <c r="BC224" s="120"/>
      <c r="BD224" s="109"/>
      <c r="BE224" s="109"/>
      <c r="BF224" s="138" t="str">
        <f>IF([9]回答表!X47="●",[9]回答表!B368,IF([9]回答表!AA47="●",[9]回答表!B385,""))</f>
        <v>平成</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f>IF([9]回答表!X47="●",[9]回答表!E368,IF([9]回答表!AA47="●",[9]回答表!E385,""))</f>
        <v>26</v>
      </c>
      <c r="BG227" s="151"/>
      <c r="BH227" s="151"/>
      <c r="BI227" s="151"/>
      <c r="BJ227" s="150">
        <f>IF([9]回答表!X47="●",[9]回答表!E369,IF([9]回答表!AA47="●",[9]回答表!E386,""))</f>
        <v>4</v>
      </c>
      <c r="BK227" s="151"/>
      <c r="BL227" s="151"/>
      <c r="BM227" s="152"/>
      <c r="BN227" s="150">
        <f>IF([9]回答表!X47="●",[9]回答表!E370,IF([9]回答表!AA47="●",[9]回答表!E387,""))</f>
        <v>1</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IF([9]回答表!AA47="●","●","")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203.25"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IF([9]回答表!AD47="●","●","")</f>
        <v/>
      </c>
      <c r="O236" s="131"/>
      <c r="P236" s="131"/>
      <c r="Q236" s="132"/>
      <c r="R236" s="119"/>
      <c r="S236" s="119"/>
      <c r="T236" s="119"/>
      <c r="U236" s="133" t="str">
        <f>IF([9]回答表!AD47="●",[9]回答表!B392,"")</f>
        <v/>
      </c>
      <c r="V236" s="134"/>
      <c r="W236" s="134"/>
      <c r="X236" s="134"/>
      <c r="Y236" s="134"/>
      <c r="Z236" s="134"/>
      <c r="AA236" s="134"/>
      <c r="AB236" s="134"/>
      <c r="AC236" s="134"/>
      <c r="AD236" s="134"/>
      <c r="AE236" s="134"/>
      <c r="AF236" s="134"/>
      <c r="AG236" s="134"/>
      <c r="AH236" s="134"/>
      <c r="AI236" s="134"/>
      <c r="AJ236" s="135"/>
      <c r="AK236" s="259"/>
      <c r="AL236" s="259"/>
      <c r="AM236" s="133" t="str">
        <f>IF([9]回答表!AD47="●",[9]回答表!B398,"")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IF([9]回答表!X48="●","●","")</f>
        <v/>
      </c>
      <c r="O248" s="131"/>
      <c r="P248" s="131"/>
      <c r="Q248" s="132"/>
      <c r="R248" s="119"/>
      <c r="S248" s="119"/>
      <c r="T248" s="119"/>
      <c r="U248" s="133" t="str">
        <f>IF([9]回答表!X48="●",[9]回答表!B411,IF([9]回答表!AA48="●",[9]回答表!B425,""))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IF([9]回答表!X48="●",[9]回答表!BC418,IF([9]回答表!AA48="●",[9]回答表!BC432,""))</f>
        <v/>
      </c>
      <c r="AR248" s="272"/>
      <c r="AS248" s="272"/>
      <c r="AT248" s="272"/>
      <c r="AU248" s="273" t="s">
        <v>73</v>
      </c>
      <c r="AV248" s="274"/>
      <c r="AW248" s="274"/>
      <c r="AX248" s="275"/>
      <c r="AY248" s="272" t="str">
        <f>IF([9]回答表!X48="●",[9]回答表!BC423,IF([9]回答表!AA48="●",[9]回答表!BC437,""))</f>
        <v/>
      </c>
      <c r="AZ248" s="272"/>
      <c r="BA248" s="272"/>
      <c r="BB248" s="272"/>
      <c r="BC248" s="120"/>
      <c r="BD248" s="109"/>
      <c r="BE248" s="109"/>
      <c r="BF248" s="138" t="str">
        <f>IF([9]回答表!X48="●",[9]回答表!S417,IF([9]回答表!AA48="●",[9]回答表!S431,""))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IF([9]回答表!X48="●",[9]回答表!BC419,IF([9]回答表!AA48="●",[9]回答表!BC433,""))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IF([9]回答表!X48="●",[9]回答表!V417,IF([9]回答表!AA48="●",[9]回答表!V431,""))</f>
        <v/>
      </c>
      <c r="BG251" s="151"/>
      <c r="BH251" s="151"/>
      <c r="BI251" s="151"/>
      <c r="BJ251" s="150" t="str">
        <f>IF([9]回答表!X48="●",[9]回答表!V418,IF([9]回答表!AA48="●",[9]回答表!V432,""))</f>
        <v/>
      </c>
      <c r="BK251" s="151"/>
      <c r="BL251" s="151"/>
      <c r="BM251" s="152"/>
      <c r="BN251" s="150" t="str">
        <f>IF([9]回答表!X48="●",[9]回答表!V419,IF([9]回答表!AA48="●",[9]回答表!V433,""))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IF([9]回答表!X48="●",[9]回答表!BC420,IF([9]回答表!AA48="●",[9]回答表!BC434,""))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IF([9]回答表!X48="●",[9]回答表!BC424,IF([9]回答表!AA48="●",[9]回答表!BC438,""))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IF([9]回答表!AA48="●","●","")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IF([9]回答表!X48="●",[9]回答表!BC421,IF([9]回答表!AA48="●",[9]回答表!BC435,""))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IF([9]回答表!X48="●",[9]回答表!BC422,IF([9]回答表!AA48="●",[9]回答表!BC436,""))</f>
        <v/>
      </c>
      <c r="AR256" s="272"/>
      <c r="AS256" s="272"/>
      <c r="AT256" s="272"/>
      <c r="AU256" s="224" t="s">
        <v>79</v>
      </c>
      <c r="AV256" s="225"/>
      <c r="AW256" s="225"/>
      <c r="AX256" s="226"/>
      <c r="AY256" s="282" t="str">
        <f>IF([9]回答表!X48="●",[9]回答表!BC425,IF([9]回答表!AA48="●",[9]回答表!BC439,""))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IF([9]回答表!AD48="●","●","")</f>
        <v/>
      </c>
      <c r="O260" s="131"/>
      <c r="P260" s="131"/>
      <c r="Q260" s="132"/>
      <c r="R260" s="119"/>
      <c r="S260" s="119"/>
      <c r="T260" s="119"/>
      <c r="U260" s="133" t="str">
        <f>IF([9]回答表!AD48="●",[9]回答表!B439,"")</f>
        <v/>
      </c>
      <c r="V260" s="134"/>
      <c r="W260" s="134"/>
      <c r="X260" s="134"/>
      <c r="Y260" s="134"/>
      <c r="Z260" s="134"/>
      <c r="AA260" s="134"/>
      <c r="AB260" s="134"/>
      <c r="AC260" s="134"/>
      <c r="AD260" s="134"/>
      <c r="AE260" s="134"/>
      <c r="AF260" s="134"/>
      <c r="AG260" s="134"/>
      <c r="AH260" s="134"/>
      <c r="AI260" s="134"/>
      <c r="AJ260" s="135"/>
      <c r="AK260" s="183"/>
      <c r="AL260" s="183"/>
      <c r="AM260" s="133" t="str">
        <f>IF([9]回答表!AD48="●",[9]回答表!B445,"")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IF([9]回答表!X49="●","●","")</f>
        <v/>
      </c>
      <c r="O271" s="131"/>
      <c r="P271" s="131"/>
      <c r="Q271" s="132"/>
      <c r="R271" s="119"/>
      <c r="S271" s="119"/>
      <c r="T271" s="119"/>
      <c r="U271" s="133" t="str">
        <f>IF([9]回答表!X49="●",[9]回答表!B458,IF([9]回答表!AA49="●",[9]回答表!B475,""))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IF([9]回答表!X49="●",[9]回答表!B468,IF([9]回答表!AA49="●",[9]回答表!B485,""))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IF([9]回答表!X49="●",[9]回答表!G464,IF([9]回答表!AA49="●",[9]回答表!G481,""))</f>
        <v/>
      </c>
      <c r="AN273" s="83"/>
      <c r="AO273" s="83"/>
      <c r="AP273" s="83"/>
      <c r="AQ273" s="83"/>
      <c r="AR273" s="83"/>
      <c r="AS273" s="83"/>
      <c r="AT273" s="153"/>
      <c r="AU273" s="82" t="str">
        <f>IF([9]回答表!X49="●",[9]回答表!G465,IF([9]回答表!AA49="●",[9]回答表!G482,""))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IF([9]回答表!X49="●",[9]回答表!E468,IF([9]回答表!AA49="●",[9]回答表!E485,""))</f>
        <v/>
      </c>
      <c r="BG274" s="151"/>
      <c r="BH274" s="151"/>
      <c r="BI274" s="151"/>
      <c r="BJ274" s="150" t="str">
        <f>IF([9]回答表!X49="●",[9]回答表!E469,IF([9]回答表!AA49="●",[9]回答表!E486,""))</f>
        <v/>
      </c>
      <c r="BK274" s="151"/>
      <c r="BL274" s="151"/>
      <c r="BM274" s="152"/>
      <c r="BN274" s="150" t="str">
        <f>IF([9]回答表!X49="●",[9]回答表!E470,IF([9]回答表!AA49="●",[9]回答表!E487,""))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IF([9]回答表!AA49="●","●","")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IF([9]回答表!AD49="●","●","")</f>
        <v/>
      </c>
      <c r="O283" s="131"/>
      <c r="P283" s="131"/>
      <c r="Q283" s="132"/>
      <c r="R283" s="119"/>
      <c r="S283" s="119"/>
      <c r="T283" s="119"/>
      <c r="U283" s="133" t="str">
        <f>IF([9]回答表!AD49="●",[9]回答表!B492,"")</f>
        <v/>
      </c>
      <c r="V283" s="134"/>
      <c r="W283" s="134"/>
      <c r="X283" s="134"/>
      <c r="Y283" s="134"/>
      <c r="Z283" s="134"/>
      <c r="AA283" s="134"/>
      <c r="AB283" s="134"/>
      <c r="AC283" s="134"/>
      <c r="AD283" s="134"/>
      <c r="AE283" s="134"/>
      <c r="AF283" s="134"/>
      <c r="AG283" s="134"/>
      <c r="AH283" s="134"/>
      <c r="AI283" s="134"/>
      <c r="AJ283" s="135"/>
      <c r="AK283" s="136"/>
      <c r="AL283" s="136"/>
      <c r="AM283" s="133" t="str">
        <f>IF([9]回答表!AD49="●",[9]回答表!B498,"")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IF([9]回答表!R50="●",[9]回答表!B511,"")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