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1.9\homes\admin\02koueikigyo\02 業務\01 共通業務\03 各種調査・照会\07 経営総点検調査・抜本的改革取組状況調査\R03年度作業\01 抜本的な改革の取組状況調査\07 公開用ファイル\"/>
    </mc:Choice>
  </mc:AlternateContent>
  <xr:revisionPtr revIDLastSave="0" documentId="8_{C517CEFB-0B75-4910-8166-E2109CB12D3B}" xr6:coauthVersionLast="46" xr6:coauthVersionMax="46" xr10:uidLastSave="{00000000-0000-0000-0000-000000000000}"/>
  <bookViews>
    <workbookView xWindow="4350" yWindow="1275" windowWidth="14910" windowHeight="13875" xr2:uid="{8F1973EC-6A04-404B-9D5E-098501DF210E}"/>
  </bookViews>
  <sheets>
    <sheet name="水道" sheetId="1" r:id="rId1"/>
    <sheet name="下水道（特定環境保全公共下水道）" sheetId="2" r:id="rId2"/>
    <sheet name="下水道（農業集落排水施設）" sheetId="3" r:id="rId3"/>
    <sheet name="介護サービス（指定介護老人福祉施設）" sheetId="4" r:id="rId4"/>
    <sheet name="介護サービス（老人短期入所施設）" sheetId="5" r:id="rId5"/>
    <sheet name="介護サービス（老人デイサービスセンター）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Print_Area" localSheetId="1">'下水道（特定環境保全公共下水道）'!$A$1:$BS$315</definedName>
    <definedName name="_xlnm.Print_Area" localSheetId="2">'下水道（農業集落排水施設）'!$A$1:$BS$315</definedName>
    <definedName name="_xlnm.Print_Area" localSheetId="3">'介護サービス（指定介護老人福祉施設）'!$A$1:$BS$315</definedName>
    <definedName name="_xlnm.Print_Area" localSheetId="5">'介護サービス（老人デイサービスセンター）'!$A$1:$BS$315</definedName>
    <definedName name="_xlnm.Print_Area" localSheetId="4">'介護サービス（老人短期入所施設）'!$A$1:$BS$315</definedName>
    <definedName name="_xlnm.Print_Area" localSheetId="0">水道!$A$1:$BS$315</definedName>
    <definedName name="業種名" localSheetId="1">[2]選択肢!$K$2:$K$19</definedName>
    <definedName name="業種名" localSheetId="2">[3]選択肢!$K$2:$K$19</definedName>
    <definedName name="業種名" localSheetId="3">[4]選択肢!$K$2:$K$19</definedName>
    <definedName name="業種名" localSheetId="5">[6]選択肢!$K$2:$K$19</definedName>
    <definedName name="業種名" localSheetId="4">[5]選択肢!$K$2:$K$19</definedName>
    <definedName name="業種名">[1]選択肢!$K$2:$K$19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6" i="6" l="1"/>
  <c r="AM283" i="6"/>
  <c r="U283" i="6"/>
  <c r="N283" i="6"/>
  <c r="N277" i="6"/>
  <c r="BN274" i="6"/>
  <c r="BJ274" i="6"/>
  <c r="BF274" i="6"/>
  <c r="AU273" i="6"/>
  <c r="AM273" i="6"/>
  <c r="BF271" i="6"/>
  <c r="U271" i="6"/>
  <c r="N271" i="6"/>
  <c r="AM260" i="6"/>
  <c r="U260" i="6"/>
  <c r="N260" i="6"/>
  <c r="AY256" i="6"/>
  <c r="AQ256" i="6"/>
  <c r="AQ254" i="6"/>
  <c r="N254" i="6"/>
  <c r="AY253" i="6"/>
  <c r="AQ252" i="6"/>
  <c r="BN251" i="6"/>
  <c r="BJ251" i="6"/>
  <c r="BF251" i="6"/>
  <c r="AQ250" i="6"/>
  <c r="BF248" i="6"/>
  <c r="AY248" i="6"/>
  <c r="AQ248" i="6"/>
  <c r="U248" i="6"/>
  <c r="N248" i="6"/>
  <c r="AM236" i="6"/>
  <c r="U236" i="6"/>
  <c r="N236" i="6"/>
  <c r="N230" i="6"/>
  <c r="BN227" i="6"/>
  <c r="BJ227" i="6"/>
  <c r="BF227" i="6"/>
  <c r="BF224" i="6"/>
  <c r="AN224" i="6"/>
  <c r="U224" i="6"/>
  <c r="N224" i="6"/>
  <c r="AM212" i="6"/>
  <c r="U212" i="6"/>
  <c r="N212" i="6"/>
  <c r="N206" i="6"/>
  <c r="BN203" i="6"/>
  <c r="BJ203" i="6"/>
  <c r="BF203" i="6"/>
  <c r="AU203" i="6"/>
  <c r="AM203" i="6"/>
  <c r="BF200" i="6"/>
  <c r="U200" i="6"/>
  <c r="N200" i="6"/>
  <c r="AM188" i="6"/>
  <c r="U188" i="6"/>
  <c r="N188" i="6"/>
  <c r="N182" i="6"/>
  <c r="AU179" i="6"/>
  <c r="AQ179" i="6"/>
  <c r="AM179" i="6"/>
  <c r="AM176" i="6"/>
  <c r="U176" i="6"/>
  <c r="N176" i="6"/>
  <c r="AM164" i="6"/>
  <c r="U164" i="6"/>
  <c r="N164" i="6"/>
  <c r="AK159" i="6"/>
  <c r="AC159" i="6"/>
  <c r="U159" i="6"/>
  <c r="N158" i="6"/>
  <c r="BA153" i="6"/>
  <c r="AS153" i="6"/>
  <c r="AK153" i="6"/>
  <c r="AC153" i="6"/>
  <c r="U153" i="6"/>
  <c r="AC147" i="6"/>
  <c r="U147" i="6"/>
  <c r="BX142" i="6"/>
  <c r="BN142" i="6"/>
  <c r="BJ142" i="6"/>
  <c r="BF142" i="6"/>
  <c r="U141" i="6"/>
  <c r="BF139" i="6"/>
  <c r="AM139" i="6"/>
  <c r="N139" i="6"/>
  <c r="AM127" i="6"/>
  <c r="U127" i="6"/>
  <c r="N127" i="6"/>
  <c r="AY122" i="6"/>
  <c r="AS122" i="6"/>
  <c r="AM122" i="6"/>
  <c r="U122" i="6"/>
  <c r="N119" i="6"/>
  <c r="U117" i="6"/>
  <c r="BN113" i="6"/>
  <c r="BJ113" i="6"/>
  <c r="BF113" i="6"/>
  <c r="U112" i="6"/>
  <c r="N112" i="6"/>
  <c r="BF110" i="6"/>
  <c r="AM110" i="6"/>
  <c r="AM98" i="6"/>
  <c r="U98" i="6"/>
  <c r="N98" i="6"/>
  <c r="AC93" i="6"/>
  <c r="U93" i="6"/>
  <c r="N92" i="6"/>
  <c r="BN89" i="6"/>
  <c r="BJ89" i="6"/>
  <c r="BF89" i="6"/>
  <c r="AC88" i="6"/>
  <c r="U88" i="6"/>
  <c r="BF86" i="6"/>
  <c r="AM86" i="6"/>
  <c r="N86" i="6"/>
  <c r="AM74" i="6"/>
  <c r="U74" i="6"/>
  <c r="N74" i="6"/>
  <c r="N68" i="6"/>
  <c r="BN65" i="6"/>
  <c r="BJ65" i="6"/>
  <c r="BF65" i="6"/>
  <c r="AU65" i="6"/>
  <c r="AM65" i="6"/>
  <c r="BF62" i="6"/>
  <c r="U62" i="6"/>
  <c r="N62" i="6"/>
  <c r="AM51" i="6"/>
  <c r="U51" i="6"/>
  <c r="N51" i="6"/>
  <c r="AM47" i="6"/>
  <c r="AM46" i="6"/>
  <c r="AM45" i="6"/>
  <c r="AM44" i="6"/>
  <c r="N44" i="6"/>
  <c r="AM43" i="6"/>
  <c r="AM42" i="6"/>
  <c r="BN39" i="6"/>
  <c r="BJ39" i="6"/>
  <c r="BF39" i="6"/>
  <c r="AU38" i="6"/>
  <c r="AM38" i="6"/>
  <c r="BF36" i="6"/>
  <c r="U36" i="6"/>
  <c r="N36" i="6"/>
  <c r="BB24" i="6"/>
  <c r="AT24" i="6"/>
  <c r="AM24" i="6"/>
  <c r="AF24" i="6"/>
  <c r="Y24" i="6"/>
  <c r="R24" i="6"/>
  <c r="K24" i="6"/>
  <c r="D24" i="6"/>
  <c r="BG11" i="6"/>
  <c r="AO11" i="6"/>
  <c r="U11" i="6"/>
  <c r="C11" i="6"/>
  <c r="D296" i="5" l="1"/>
  <c r="AM283" i="5"/>
  <c r="U283" i="5"/>
  <c r="N283" i="5"/>
  <c r="N277" i="5"/>
  <c r="BN274" i="5"/>
  <c r="BJ274" i="5"/>
  <c r="BF274" i="5"/>
  <c r="AU273" i="5"/>
  <c r="AM273" i="5"/>
  <c r="BF271" i="5"/>
  <c r="U271" i="5"/>
  <c r="N271" i="5"/>
  <c r="AM260" i="5"/>
  <c r="U260" i="5"/>
  <c r="N260" i="5"/>
  <c r="AY256" i="5"/>
  <c r="AQ256" i="5"/>
  <c r="AQ254" i="5"/>
  <c r="N254" i="5"/>
  <c r="AY253" i="5"/>
  <c r="AQ252" i="5"/>
  <c r="BN251" i="5"/>
  <c r="BJ251" i="5"/>
  <c r="BF251" i="5"/>
  <c r="AQ250" i="5"/>
  <c r="BF248" i="5"/>
  <c r="AY248" i="5"/>
  <c r="AQ248" i="5"/>
  <c r="U248" i="5"/>
  <c r="N248" i="5"/>
  <c r="AM236" i="5"/>
  <c r="U236" i="5"/>
  <c r="N236" i="5"/>
  <c r="N230" i="5"/>
  <c r="BN227" i="5"/>
  <c r="BJ227" i="5"/>
  <c r="BF227" i="5"/>
  <c r="BF224" i="5"/>
  <c r="AN224" i="5"/>
  <c r="U224" i="5"/>
  <c r="N224" i="5"/>
  <c r="AM212" i="5"/>
  <c r="U212" i="5"/>
  <c r="N212" i="5"/>
  <c r="N206" i="5"/>
  <c r="BN203" i="5"/>
  <c r="BJ203" i="5"/>
  <c r="BF203" i="5"/>
  <c r="AU203" i="5"/>
  <c r="AM203" i="5"/>
  <c r="BF200" i="5"/>
  <c r="U200" i="5"/>
  <c r="N200" i="5"/>
  <c r="AM188" i="5"/>
  <c r="U188" i="5"/>
  <c r="N188" i="5"/>
  <c r="N182" i="5"/>
  <c r="AU179" i="5"/>
  <c r="AQ179" i="5"/>
  <c r="AM179" i="5"/>
  <c r="AM176" i="5"/>
  <c r="U176" i="5"/>
  <c r="N176" i="5"/>
  <c r="AM164" i="5"/>
  <c r="U164" i="5"/>
  <c r="N164" i="5"/>
  <c r="AK159" i="5"/>
  <c r="AC159" i="5"/>
  <c r="U159" i="5"/>
  <c r="N158" i="5"/>
  <c r="BA153" i="5"/>
  <c r="AS153" i="5"/>
  <c r="AK153" i="5"/>
  <c r="AC153" i="5"/>
  <c r="U153" i="5"/>
  <c r="AC147" i="5"/>
  <c r="U147" i="5"/>
  <c r="BX142" i="5"/>
  <c r="BN142" i="5"/>
  <c r="BJ142" i="5"/>
  <c r="BF142" i="5"/>
  <c r="U141" i="5"/>
  <c r="BF139" i="5"/>
  <c r="AM139" i="5"/>
  <c r="N139" i="5"/>
  <c r="AM127" i="5"/>
  <c r="U127" i="5"/>
  <c r="N127" i="5"/>
  <c r="AY122" i="5"/>
  <c r="AS122" i="5"/>
  <c r="AM122" i="5"/>
  <c r="U122" i="5"/>
  <c r="N119" i="5"/>
  <c r="U117" i="5"/>
  <c r="BN113" i="5"/>
  <c r="BJ113" i="5"/>
  <c r="BF113" i="5"/>
  <c r="U112" i="5"/>
  <c r="N112" i="5"/>
  <c r="BF110" i="5"/>
  <c r="AM110" i="5"/>
  <c r="AM98" i="5"/>
  <c r="U98" i="5"/>
  <c r="N98" i="5"/>
  <c r="AC93" i="5"/>
  <c r="U93" i="5"/>
  <c r="N92" i="5"/>
  <c r="BN89" i="5"/>
  <c r="BJ89" i="5"/>
  <c r="BF89" i="5"/>
  <c r="AC88" i="5"/>
  <c r="U88" i="5"/>
  <c r="BF86" i="5"/>
  <c r="AM86" i="5"/>
  <c r="N86" i="5"/>
  <c r="AM74" i="5"/>
  <c r="U74" i="5"/>
  <c r="N74" i="5"/>
  <c r="N68" i="5"/>
  <c r="BN65" i="5"/>
  <c r="BJ65" i="5"/>
  <c r="BF65" i="5"/>
  <c r="AU65" i="5"/>
  <c r="AM65" i="5"/>
  <c r="BF62" i="5"/>
  <c r="U62" i="5"/>
  <c r="N62" i="5"/>
  <c r="AM51" i="5"/>
  <c r="U51" i="5"/>
  <c r="N51" i="5"/>
  <c r="AM47" i="5"/>
  <c r="AM46" i="5"/>
  <c r="AM45" i="5"/>
  <c r="AM44" i="5"/>
  <c r="N44" i="5"/>
  <c r="AM43" i="5"/>
  <c r="AM42" i="5"/>
  <c r="BN39" i="5"/>
  <c r="BJ39" i="5"/>
  <c r="BF39" i="5"/>
  <c r="AU38" i="5"/>
  <c r="AM38" i="5"/>
  <c r="BF36" i="5"/>
  <c r="U36" i="5"/>
  <c r="N36" i="5"/>
  <c r="BB24" i="5"/>
  <c r="AT24" i="5"/>
  <c r="AM24" i="5"/>
  <c r="AF24" i="5"/>
  <c r="Y24" i="5"/>
  <c r="R24" i="5"/>
  <c r="K24" i="5"/>
  <c r="D24" i="5"/>
  <c r="BG11" i="5"/>
  <c r="AO11" i="5"/>
  <c r="U11" i="5"/>
  <c r="C11" i="5"/>
  <c r="D296" i="4" l="1"/>
  <c r="AM283" i="4"/>
  <c r="U283" i="4"/>
  <c r="N283" i="4"/>
  <c r="N277" i="4"/>
  <c r="BN274" i="4"/>
  <c r="BJ274" i="4"/>
  <c r="BF274" i="4"/>
  <c r="AU273" i="4"/>
  <c r="AM273" i="4"/>
  <c r="BF271" i="4"/>
  <c r="U271" i="4"/>
  <c r="N271" i="4"/>
  <c r="AM260" i="4"/>
  <c r="U260" i="4"/>
  <c r="N260" i="4"/>
  <c r="AY256" i="4"/>
  <c r="AQ256" i="4"/>
  <c r="AQ254" i="4"/>
  <c r="N254" i="4"/>
  <c r="AY253" i="4"/>
  <c r="AQ252" i="4"/>
  <c r="BN251" i="4"/>
  <c r="BJ251" i="4"/>
  <c r="BF251" i="4"/>
  <c r="AQ250" i="4"/>
  <c r="BF248" i="4"/>
  <c r="AY248" i="4"/>
  <c r="AQ248" i="4"/>
  <c r="U248" i="4"/>
  <c r="N248" i="4"/>
  <c r="AM236" i="4"/>
  <c r="U236" i="4"/>
  <c r="N236" i="4"/>
  <c r="N230" i="4"/>
  <c r="BN227" i="4"/>
  <c r="BJ227" i="4"/>
  <c r="BF227" i="4"/>
  <c r="BF224" i="4"/>
  <c r="AN224" i="4"/>
  <c r="U224" i="4"/>
  <c r="N224" i="4"/>
  <c r="AM212" i="4"/>
  <c r="U212" i="4"/>
  <c r="N212" i="4"/>
  <c r="N206" i="4"/>
  <c r="BN203" i="4"/>
  <c r="BJ203" i="4"/>
  <c r="BF203" i="4"/>
  <c r="AU203" i="4"/>
  <c r="AM203" i="4"/>
  <c r="BF200" i="4"/>
  <c r="U200" i="4"/>
  <c r="N200" i="4"/>
  <c r="AM188" i="4"/>
  <c r="U188" i="4"/>
  <c r="N188" i="4"/>
  <c r="N182" i="4"/>
  <c r="AU179" i="4"/>
  <c r="AQ179" i="4"/>
  <c r="AM179" i="4"/>
  <c r="AM176" i="4"/>
  <c r="U176" i="4"/>
  <c r="N176" i="4"/>
  <c r="AM164" i="4"/>
  <c r="U164" i="4"/>
  <c r="N164" i="4"/>
  <c r="AK159" i="4"/>
  <c r="AC159" i="4"/>
  <c r="U159" i="4"/>
  <c r="N158" i="4"/>
  <c r="BA153" i="4"/>
  <c r="AS153" i="4"/>
  <c r="AK153" i="4"/>
  <c r="AC153" i="4"/>
  <c r="U153" i="4"/>
  <c r="AC147" i="4"/>
  <c r="U147" i="4"/>
  <c r="BX142" i="4"/>
  <c r="BN142" i="4"/>
  <c r="BJ142" i="4"/>
  <c r="BF142" i="4"/>
  <c r="U141" i="4"/>
  <c r="BF139" i="4"/>
  <c r="AM139" i="4"/>
  <c r="N139" i="4"/>
  <c r="AM127" i="4"/>
  <c r="U127" i="4"/>
  <c r="N127" i="4"/>
  <c r="AY122" i="4"/>
  <c r="AS122" i="4"/>
  <c r="AM122" i="4"/>
  <c r="U122" i="4"/>
  <c r="N119" i="4"/>
  <c r="U117" i="4"/>
  <c r="BN113" i="4"/>
  <c r="BJ113" i="4"/>
  <c r="BF113" i="4"/>
  <c r="U112" i="4"/>
  <c r="N112" i="4"/>
  <c r="BF110" i="4"/>
  <c r="AM110" i="4"/>
  <c r="AM98" i="4"/>
  <c r="U98" i="4"/>
  <c r="N98" i="4"/>
  <c r="AC93" i="4"/>
  <c r="U93" i="4"/>
  <c r="N92" i="4"/>
  <c r="BN89" i="4"/>
  <c r="BJ89" i="4"/>
  <c r="BF89" i="4"/>
  <c r="AC88" i="4"/>
  <c r="U88" i="4"/>
  <c r="BF86" i="4"/>
  <c r="AM86" i="4"/>
  <c r="N86" i="4"/>
  <c r="AM74" i="4"/>
  <c r="U74" i="4"/>
  <c r="N74" i="4"/>
  <c r="N68" i="4"/>
  <c r="BN65" i="4"/>
  <c r="BJ65" i="4"/>
  <c r="BF65" i="4"/>
  <c r="AU65" i="4"/>
  <c r="AM65" i="4"/>
  <c r="BF62" i="4"/>
  <c r="U62" i="4"/>
  <c r="N62" i="4"/>
  <c r="AM51" i="4"/>
  <c r="U51" i="4"/>
  <c r="N51" i="4"/>
  <c r="AM47" i="4"/>
  <c r="AM46" i="4"/>
  <c r="AM45" i="4"/>
  <c r="AM44" i="4"/>
  <c r="N44" i="4"/>
  <c r="AM43" i="4"/>
  <c r="AM42" i="4"/>
  <c r="BN39" i="4"/>
  <c r="BJ39" i="4"/>
  <c r="BF39" i="4"/>
  <c r="AU38" i="4"/>
  <c r="AM38" i="4"/>
  <c r="BF36" i="4"/>
  <c r="U36" i="4"/>
  <c r="N36" i="4"/>
  <c r="BB24" i="4"/>
  <c r="AT24" i="4"/>
  <c r="AM24" i="4"/>
  <c r="AF24" i="4"/>
  <c r="Y24" i="4"/>
  <c r="R24" i="4"/>
  <c r="K24" i="4"/>
  <c r="D24" i="4"/>
  <c r="BG11" i="4"/>
  <c r="AO11" i="4"/>
  <c r="U11" i="4"/>
  <c r="C11" i="4"/>
  <c r="D296" i="3" l="1"/>
  <c r="AM283" i="3"/>
  <c r="U283" i="3"/>
  <c r="N283" i="3"/>
  <c r="N277" i="3"/>
  <c r="BN274" i="3"/>
  <c r="BJ274" i="3"/>
  <c r="BF274" i="3"/>
  <c r="AU273" i="3"/>
  <c r="AM273" i="3"/>
  <c r="BF271" i="3"/>
  <c r="U271" i="3"/>
  <c r="N271" i="3"/>
  <c r="AM260" i="3"/>
  <c r="U260" i="3"/>
  <c r="N260" i="3"/>
  <c r="AY256" i="3"/>
  <c r="AQ256" i="3"/>
  <c r="AQ254" i="3"/>
  <c r="N254" i="3"/>
  <c r="AY253" i="3"/>
  <c r="AQ252" i="3"/>
  <c r="BN251" i="3"/>
  <c r="BJ251" i="3"/>
  <c r="BF251" i="3"/>
  <c r="AQ250" i="3"/>
  <c r="BF248" i="3"/>
  <c r="AY248" i="3"/>
  <c r="AQ248" i="3"/>
  <c r="U248" i="3"/>
  <c r="N248" i="3"/>
  <c r="AM236" i="3"/>
  <c r="U236" i="3"/>
  <c r="N236" i="3"/>
  <c r="N230" i="3"/>
  <c r="BN227" i="3"/>
  <c r="BJ227" i="3"/>
  <c r="BF227" i="3"/>
  <c r="BF224" i="3"/>
  <c r="AN224" i="3"/>
  <c r="U224" i="3"/>
  <c r="N224" i="3"/>
  <c r="AM212" i="3"/>
  <c r="U212" i="3"/>
  <c r="N212" i="3"/>
  <c r="N206" i="3"/>
  <c r="BN203" i="3"/>
  <c r="BJ203" i="3"/>
  <c r="BF203" i="3"/>
  <c r="AU203" i="3"/>
  <c r="AM203" i="3"/>
  <c r="BF200" i="3"/>
  <c r="U200" i="3"/>
  <c r="N200" i="3"/>
  <c r="AM188" i="3"/>
  <c r="U188" i="3"/>
  <c r="N188" i="3"/>
  <c r="N182" i="3"/>
  <c r="AU179" i="3"/>
  <c r="AQ179" i="3"/>
  <c r="AM179" i="3"/>
  <c r="AM176" i="3"/>
  <c r="U176" i="3"/>
  <c r="N176" i="3"/>
  <c r="AM164" i="3"/>
  <c r="U164" i="3"/>
  <c r="N164" i="3"/>
  <c r="AK159" i="3"/>
  <c r="AC159" i="3"/>
  <c r="U159" i="3"/>
  <c r="N158" i="3"/>
  <c r="BA153" i="3"/>
  <c r="AS153" i="3"/>
  <c r="AK153" i="3"/>
  <c r="AC153" i="3"/>
  <c r="U153" i="3"/>
  <c r="AC147" i="3"/>
  <c r="U147" i="3"/>
  <c r="BX142" i="3"/>
  <c r="BN142" i="3"/>
  <c r="BJ142" i="3"/>
  <c r="BF142" i="3"/>
  <c r="U141" i="3"/>
  <c r="BF139" i="3"/>
  <c r="AM139" i="3"/>
  <c r="N139" i="3"/>
  <c r="AM127" i="3"/>
  <c r="U127" i="3"/>
  <c r="N127" i="3"/>
  <c r="AY122" i="3"/>
  <c r="AS122" i="3"/>
  <c r="AM122" i="3"/>
  <c r="U122" i="3"/>
  <c r="N119" i="3"/>
  <c r="U117" i="3"/>
  <c r="BN113" i="3"/>
  <c r="BJ113" i="3"/>
  <c r="BF113" i="3"/>
  <c r="U112" i="3"/>
  <c r="N112" i="3"/>
  <c r="BF110" i="3"/>
  <c r="AM110" i="3"/>
  <c r="AM98" i="3"/>
  <c r="U98" i="3"/>
  <c r="N98" i="3"/>
  <c r="AC93" i="3"/>
  <c r="U93" i="3"/>
  <c r="N92" i="3"/>
  <c r="BN89" i="3"/>
  <c r="BJ89" i="3"/>
  <c r="BF89" i="3"/>
  <c r="AC88" i="3"/>
  <c r="U88" i="3"/>
  <c r="BF86" i="3"/>
  <c r="AM86" i="3"/>
  <c r="N86" i="3"/>
  <c r="AM74" i="3"/>
  <c r="U74" i="3"/>
  <c r="N74" i="3"/>
  <c r="N68" i="3"/>
  <c r="BN65" i="3"/>
  <c r="BJ65" i="3"/>
  <c r="BF65" i="3"/>
  <c r="AU65" i="3"/>
  <c r="AM65" i="3"/>
  <c r="BF62" i="3"/>
  <c r="U62" i="3"/>
  <c r="N62" i="3"/>
  <c r="AM51" i="3"/>
  <c r="U51" i="3"/>
  <c r="N51" i="3"/>
  <c r="AM47" i="3"/>
  <c r="AM46" i="3"/>
  <c r="AM45" i="3"/>
  <c r="AM44" i="3"/>
  <c r="N44" i="3"/>
  <c r="AM43" i="3"/>
  <c r="AM42" i="3"/>
  <c r="BN39" i="3"/>
  <c r="BJ39" i="3"/>
  <c r="BF39" i="3"/>
  <c r="AU38" i="3"/>
  <c r="AM38" i="3"/>
  <c r="BF36" i="3"/>
  <c r="U36" i="3"/>
  <c r="N36" i="3"/>
  <c r="BB24" i="3"/>
  <c r="AT24" i="3"/>
  <c r="AM24" i="3"/>
  <c r="AF24" i="3"/>
  <c r="Y24" i="3"/>
  <c r="R24" i="3"/>
  <c r="K24" i="3"/>
  <c r="D24" i="3"/>
  <c r="BG11" i="3"/>
  <c r="AO11" i="3"/>
  <c r="U11" i="3"/>
  <c r="C11" i="3"/>
  <c r="D296" i="2" l="1"/>
  <c r="AM283" i="2"/>
  <c r="U283" i="2"/>
  <c r="N283" i="2"/>
  <c r="N277" i="2"/>
  <c r="BN274" i="2"/>
  <c r="BJ274" i="2"/>
  <c r="BF274" i="2"/>
  <c r="AU273" i="2"/>
  <c r="AM273" i="2"/>
  <c r="BF271" i="2"/>
  <c r="U271" i="2"/>
  <c r="N271" i="2"/>
  <c r="AM260" i="2"/>
  <c r="U260" i="2"/>
  <c r="N260" i="2"/>
  <c r="AY256" i="2"/>
  <c r="AQ256" i="2"/>
  <c r="AQ254" i="2"/>
  <c r="N254" i="2"/>
  <c r="AY253" i="2"/>
  <c r="AQ252" i="2"/>
  <c r="BN251" i="2"/>
  <c r="BJ251" i="2"/>
  <c r="BF251" i="2"/>
  <c r="AQ250" i="2"/>
  <c r="BF248" i="2"/>
  <c r="AY248" i="2"/>
  <c r="AQ248" i="2"/>
  <c r="U248" i="2"/>
  <c r="N248" i="2"/>
  <c r="AM236" i="2"/>
  <c r="U236" i="2"/>
  <c r="N236" i="2"/>
  <c r="N230" i="2"/>
  <c r="BN227" i="2"/>
  <c r="BJ227" i="2"/>
  <c r="BF227" i="2"/>
  <c r="BF224" i="2"/>
  <c r="AN224" i="2"/>
  <c r="U224" i="2"/>
  <c r="N224" i="2"/>
  <c r="AM212" i="2"/>
  <c r="U212" i="2"/>
  <c r="N212" i="2"/>
  <c r="N206" i="2"/>
  <c r="BN203" i="2"/>
  <c r="BJ203" i="2"/>
  <c r="BF203" i="2"/>
  <c r="AU203" i="2"/>
  <c r="AM203" i="2"/>
  <c r="BF200" i="2"/>
  <c r="U200" i="2"/>
  <c r="N200" i="2"/>
  <c r="AM188" i="2"/>
  <c r="U188" i="2"/>
  <c r="N188" i="2"/>
  <c r="N182" i="2"/>
  <c r="AU179" i="2"/>
  <c r="AQ179" i="2"/>
  <c r="AM179" i="2"/>
  <c r="AM176" i="2"/>
  <c r="U176" i="2"/>
  <c r="N176" i="2"/>
  <c r="AM164" i="2"/>
  <c r="U164" i="2"/>
  <c r="N164" i="2"/>
  <c r="AK159" i="2"/>
  <c r="AC159" i="2"/>
  <c r="U159" i="2"/>
  <c r="N158" i="2"/>
  <c r="BA153" i="2"/>
  <c r="AS153" i="2"/>
  <c r="AK153" i="2"/>
  <c r="AC153" i="2"/>
  <c r="U153" i="2"/>
  <c r="AC147" i="2"/>
  <c r="U147" i="2"/>
  <c r="BX142" i="2"/>
  <c r="BN142" i="2"/>
  <c r="BJ142" i="2"/>
  <c r="BF142" i="2"/>
  <c r="U141" i="2"/>
  <c r="BF139" i="2"/>
  <c r="AM139" i="2"/>
  <c r="N139" i="2"/>
  <c r="AM127" i="2"/>
  <c r="U127" i="2"/>
  <c r="N127" i="2"/>
  <c r="AY122" i="2"/>
  <c r="AS122" i="2"/>
  <c r="AM122" i="2"/>
  <c r="U122" i="2"/>
  <c r="N119" i="2"/>
  <c r="U117" i="2"/>
  <c r="BN113" i="2"/>
  <c r="BJ113" i="2"/>
  <c r="BF113" i="2"/>
  <c r="U112" i="2"/>
  <c r="N112" i="2"/>
  <c r="BF110" i="2"/>
  <c r="AM110" i="2"/>
  <c r="AM98" i="2"/>
  <c r="U98" i="2"/>
  <c r="N98" i="2"/>
  <c r="AC93" i="2"/>
  <c r="U93" i="2"/>
  <c r="N92" i="2"/>
  <c r="BN89" i="2"/>
  <c r="BJ89" i="2"/>
  <c r="BF89" i="2"/>
  <c r="AC88" i="2"/>
  <c r="U88" i="2"/>
  <c r="BF86" i="2"/>
  <c r="AM86" i="2"/>
  <c r="N86" i="2"/>
  <c r="AM74" i="2"/>
  <c r="U74" i="2"/>
  <c r="N74" i="2"/>
  <c r="N68" i="2"/>
  <c r="BN65" i="2"/>
  <c r="BJ65" i="2"/>
  <c r="BF65" i="2"/>
  <c r="AU65" i="2"/>
  <c r="AM65" i="2"/>
  <c r="BF62" i="2"/>
  <c r="U62" i="2"/>
  <c r="N62" i="2"/>
  <c r="AM51" i="2"/>
  <c r="U51" i="2"/>
  <c r="N51" i="2"/>
  <c r="AM47" i="2"/>
  <c r="AM46" i="2"/>
  <c r="AM45" i="2"/>
  <c r="AM44" i="2"/>
  <c r="N44" i="2"/>
  <c r="AM43" i="2"/>
  <c r="AM42" i="2"/>
  <c r="BN39" i="2"/>
  <c r="BJ39" i="2"/>
  <c r="BF39" i="2"/>
  <c r="AU38" i="2"/>
  <c r="AM38" i="2"/>
  <c r="BF36" i="2"/>
  <c r="U36" i="2"/>
  <c r="N36" i="2"/>
  <c r="BB24" i="2"/>
  <c r="AT24" i="2"/>
  <c r="AM24" i="2"/>
  <c r="AF24" i="2"/>
  <c r="Y24" i="2"/>
  <c r="R24" i="2"/>
  <c r="K24" i="2"/>
  <c r="D24" i="2"/>
  <c r="BG11" i="2"/>
  <c r="AO11" i="2"/>
  <c r="U11" i="2"/>
  <c r="C11" i="2"/>
  <c r="D296" i="1" l="1"/>
  <c r="AM283" i="1"/>
  <c r="U283" i="1"/>
  <c r="N283" i="1"/>
  <c r="N277" i="1"/>
  <c r="BN274" i="1"/>
  <c r="BJ274" i="1"/>
  <c r="BF274" i="1"/>
  <c r="AU273" i="1"/>
  <c r="AM273" i="1"/>
  <c r="BF271" i="1"/>
  <c r="U271" i="1"/>
  <c r="N271" i="1"/>
  <c r="AM260" i="1"/>
  <c r="U260" i="1"/>
  <c r="N260" i="1"/>
  <c r="AY256" i="1"/>
  <c r="AQ256" i="1"/>
  <c r="AQ254" i="1"/>
  <c r="N254" i="1"/>
  <c r="AY253" i="1"/>
  <c r="AQ252" i="1"/>
  <c r="BN251" i="1"/>
  <c r="BJ251" i="1"/>
  <c r="BF251" i="1"/>
  <c r="AQ250" i="1"/>
  <c r="BF248" i="1"/>
  <c r="AY248" i="1"/>
  <c r="AQ248" i="1"/>
  <c r="U248" i="1"/>
  <c r="N248" i="1"/>
  <c r="AM236" i="1"/>
  <c r="U236" i="1"/>
  <c r="N236" i="1"/>
  <c r="N230" i="1"/>
  <c r="BN227" i="1"/>
  <c r="BJ227" i="1"/>
  <c r="BF227" i="1"/>
  <c r="BF224" i="1"/>
  <c r="AN224" i="1"/>
  <c r="U224" i="1"/>
  <c r="N224" i="1"/>
  <c r="AM212" i="1"/>
  <c r="U212" i="1"/>
  <c r="N212" i="1"/>
  <c r="N206" i="1"/>
  <c r="BN203" i="1"/>
  <c r="BJ203" i="1"/>
  <c r="BF203" i="1"/>
  <c r="AU203" i="1"/>
  <c r="AM203" i="1"/>
  <c r="BF200" i="1"/>
  <c r="U200" i="1"/>
  <c r="N200" i="1"/>
  <c r="AM188" i="1"/>
  <c r="U188" i="1"/>
  <c r="N188" i="1"/>
  <c r="N182" i="1"/>
  <c r="AU179" i="1"/>
  <c r="AQ179" i="1"/>
  <c r="AM179" i="1"/>
  <c r="AM176" i="1"/>
  <c r="U176" i="1"/>
  <c r="N176" i="1"/>
  <c r="AM164" i="1"/>
  <c r="U164" i="1"/>
  <c r="N164" i="1"/>
  <c r="AK159" i="1"/>
  <c r="AC159" i="1"/>
  <c r="U159" i="1"/>
  <c r="N158" i="1"/>
  <c r="BA153" i="1"/>
  <c r="AS153" i="1"/>
  <c r="AK153" i="1"/>
  <c r="AC153" i="1"/>
  <c r="U153" i="1"/>
  <c r="AC147" i="1"/>
  <c r="U147" i="1"/>
  <c r="BX142" i="1"/>
  <c r="BN142" i="1"/>
  <c r="BJ142" i="1"/>
  <c r="BF142" i="1"/>
  <c r="U141" i="1"/>
  <c r="BF139" i="1"/>
  <c r="AM139" i="1"/>
  <c r="N139" i="1"/>
  <c r="AM127" i="1"/>
  <c r="U127" i="1"/>
  <c r="N127" i="1"/>
  <c r="AY122" i="1"/>
  <c r="AS122" i="1"/>
  <c r="AM122" i="1"/>
  <c r="U122" i="1"/>
  <c r="N119" i="1"/>
  <c r="U117" i="1"/>
  <c r="BN113" i="1"/>
  <c r="BJ113" i="1"/>
  <c r="BF113" i="1"/>
  <c r="U112" i="1"/>
  <c r="N112" i="1"/>
  <c r="BF110" i="1"/>
  <c r="AM110" i="1"/>
  <c r="AM98" i="1"/>
  <c r="U98" i="1"/>
  <c r="N98" i="1"/>
  <c r="AC93" i="1"/>
  <c r="U93" i="1"/>
  <c r="N92" i="1"/>
  <c r="BN89" i="1"/>
  <c r="BJ89" i="1"/>
  <c r="BF89" i="1"/>
  <c r="AC88" i="1"/>
  <c r="U88" i="1"/>
  <c r="BF86" i="1"/>
  <c r="AM86" i="1"/>
  <c r="N86" i="1"/>
  <c r="AM74" i="1"/>
  <c r="U74" i="1"/>
  <c r="N74" i="1"/>
  <c r="N68" i="1"/>
  <c r="BN65" i="1"/>
  <c r="BJ65" i="1"/>
  <c r="BF65" i="1"/>
  <c r="AU65" i="1"/>
  <c r="AM65" i="1"/>
  <c r="BF62" i="1"/>
  <c r="U62" i="1"/>
  <c r="N62" i="1"/>
  <c r="AM51" i="1"/>
  <c r="U51" i="1"/>
  <c r="N51" i="1"/>
  <c r="AM47" i="1"/>
  <c r="AM46" i="1"/>
  <c r="AM45" i="1"/>
  <c r="AM44" i="1"/>
  <c r="N44" i="1"/>
  <c r="AM43" i="1"/>
  <c r="AM42" i="1"/>
  <c r="BN39" i="1"/>
  <c r="BJ39" i="1"/>
  <c r="BF39" i="1"/>
  <c r="AU38" i="1"/>
  <c r="AM38" i="1"/>
  <c r="BF36" i="1"/>
  <c r="U36" i="1"/>
  <c r="N36" i="1"/>
  <c r="BB24" i="1"/>
  <c r="AT24" i="1"/>
  <c r="AM24" i="1"/>
  <c r="AF24" i="1"/>
  <c r="Y24" i="1"/>
  <c r="R24" i="1"/>
  <c r="K24" i="1"/>
  <c r="D24" i="1"/>
  <c r="BG11" i="1"/>
  <c r="AO11" i="1"/>
  <c r="U11" i="1"/>
  <c r="C11" i="1"/>
</calcChain>
</file>

<file path=xl/sharedStrings.xml><?xml version="1.0" encoding="utf-8"?>
<sst xmlns="http://schemas.openxmlformats.org/spreadsheetml/2006/main" count="1122" uniqueCount="85">
  <si>
    <t>団体名</t>
    <rPh sb="0" eb="3">
      <t>ダンタイメイ</t>
    </rPh>
    <phoneticPr fontId="1"/>
  </si>
  <si>
    <t>業種名</t>
    <rPh sb="0" eb="2">
      <t>ギョウシュ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</si>
  <si>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</si>
  <si>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施設名</t>
    <rPh sb="0" eb="2">
      <t>シセツ</t>
    </rPh>
    <rPh sb="2" eb="3">
      <t>メイ</t>
    </rPh>
    <phoneticPr fontId="1"/>
  </si>
  <si>
    <t>抜本的な改革の取組</t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</si>
  <si>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</si>
  <si>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</si>
  <si>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広域化等</t>
    <rPh sb="0" eb="3">
      <t>コウイキカ</t>
    </rPh>
    <rPh sb="3" eb="4">
      <t>トウ</t>
    </rPh>
    <phoneticPr fontId="1"/>
  </si>
  <si>
    <t>民間活用</t>
    <rPh sb="0" eb="2">
      <t>ミンカン</t>
    </rPh>
    <rPh sb="2" eb="4">
      <t>カツヨウ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</si>
  <si>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</si>
  <si>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</si>
  <si>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</si>
  <si>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>PPP/PFI方式
の活用</t>
    <rPh sb="7" eb="9">
      <t>ホウシキ</t>
    </rPh>
    <rPh sb="11" eb="13">
      <t>カツヨウ</t>
    </rPh>
    <phoneticPr fontId="1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</si>
  <si>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"/>
  </si>
  <si>
    <t>取組事項</t>
    <rPh sb="0" eb="2">
      <t>トリクミ</t>
    </rPh>
    <rPh sb="2" eb="4">
      <t>ジコウ</t>
    </rPh>
    <phoneticPr fontId="1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</si>
  <si>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1"/>
  </si>
  <si>
    <t>（全部と一部の別）</t>
    <rPh sb="1" eb="3">
      <t>ゼンブ</t>
    </rPh>
    <rPh sb="4" eb="6">
      <t>イチブ</t>
    </rPh>
    <rPh sb="7" eb="8">
      <t>ベツ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</si>
  <si>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</si>
  <si>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</si>
  <si>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全部廃止</t>
    <rPh sb="0" eb="2">
      <t>ゼンブ</t>
    </rPh>
    <rPh sb="2" eb="4">
      <t>ハイシ</t>
    </rPh>
    <phoneticPr fontId="1"/>
  </si>
  <si>
    <t>一部廃止</t>
    <rPh sb="0" eb="2">
      <t>イチブ</t>
    </rPh>
    <rPh sb="2" eb="4">
      <t>ハイシ</t>
    </rPh>
    <phoneticPr fontId="1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</si>
  <si>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</si>
  <si>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②</t>
    </r>
    <r>
      <rPr>
        <b/>
        <sz val="10"/>
        <color theme="1"/>
        <rFont val="游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</si>
  <si>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</si>
  <si>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</si>
  <si>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</si>
  <si>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実施予定</t>
    <rPh sb="0" eb="2">
      <t>ジッシ</t>
    </rPh>
    <rPh sb="2" eb="4">
      <t>ヨテイ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</si>
  <si>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③</t>
    </r>
    <r>
      <rPr>
        <b/>
        <sz val="10"/>
        <color theme="1"/>
        <rFont val="游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1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</si>
  <si>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1"/>
  </si>
  <si>
    <t>⑤広域化による廃止</t>
    <rPh sb="1" eb="4">
      <t>コウイキカ</t>
    </rPh>
    <rPh sb="7" eb="9">
      <t>ハイシ</t>
    </rPh>
    <phoneticPr fontId="1"/>
  </si>
  <si>
    <t>⑥その他</t>
    <rPh sb="3" eb="4">
      <t>タ</t>
    </rPh>
    <phoneticPr fontId="1"/>
  </si>
  <si>
    <t>（取組の概要）</t>
    <rPh sb="1" eb="2">
      <t>ト</t>
    </rPh>
    <rPh sb="2" eb="3">
      <t>ク</t>
    </rPh>
    <rPh sb="4" eb="6">
      <t>ガイヨウ</t>
    </rPh>
    <phoneticPr fontId="1"/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</si>
  <si>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</si>
  <si>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</si>
  <si>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民営化・民間譲渡</t>
    <rPh sb="0" eb="3">
      <t>ミンエイカ</t>
    </rPh>
    <rPh sb="4" eb="6">
      <t>ミンカン</t>
    </rPh>
    <rPh sb="6" eb="8">
      <t>ジョウト</t>
    </rPh>
    <phoneticPr fontId="1"/>
  </si>
  <si>
    <t>（取組の概要及び効果）</t>
    <rPh sb="1" eb="2">
      <t>ト</t>
    </rPh>
    <rPh sb="2" eb="3">
      <t>ク</t>
    </rPh>
    <rPh sb="4" eb="6">
      <t>ガイヨウ</t>
    </rPh>
    <phoneticPr fontId="1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</si>
  <si>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1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</si>
  <si>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1"/>
  </si>
  <si>
    <t>（水道事業）広域化等</t>
    <rPh sb="1" eb="3">
      <t>スイドウ</t>
    </rPh>
    <rPh sb="3" eb="5">
      <t>ジギョウ</t>
    </rPh>
    <phoneticPr fontId="1"/>
  </si>
  <si>
    <t>（実施類型）</t>
    <rPh sb="1" eb="3">
      <t>ジッシ</t>
    </rPh>
    <rPh sb="3" eb="5">
      <t>ルイケイ</t>
    </rPh>
    <phoneticPr fontId="1"/>
  </si>
  <si>
    <t>経営統合</t>
    <rPh sb="0" eb="2">
      <t>ケイエイ</t>
    </rPh>
    <rPh sb="2" eb="4">
      <t>トウゴウ</t>
    </rPh>
    <phoneticPr fontId="1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</si>
  <si>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1"/>
  </si>
  <si>
    <t>施設管理の
共同化</t>
    <rPh sb="0" eb="2">
      <t>シセツ</t>
    </rPh>
    <rPh sb="2" eb="4">
      <t>カンリ</t>
    </rPh>
    <rPh sb="6" eb="9">
      <t>キョウドウカ</t>
    </rPh>
    <phoneticPr fontId="1"/>
  </si>
  <si>
    <t>管理の一体化</t>
    <rPh sb="0" eb="2">
      <t>カンリ</t>
    </rPh>
    <rPh sb="3" eb="6">
      <t>イッタイカ</t>
    </rPh>
    <phoneticPr fontId="1"/>
  </si>
  <si>
    <t>（簡易水道事業）広域化等</t>
    <rPh sb="1" eb="3">
      <t>カンイ</t>
    </rPh>
    <rPh sb="3" eb="5">
      <t>スイドウ</t>
    </rPh>
    <rPh sb="5" eb="7">
      <t>ジギョウ</t>
    </rPh>
    <phoneticPr fontId="1"/>
  </si>
  <si>
    <t>簡易水道事業統合(市町村内)</t>
    <rPh sb="0" eb="2">
      <t>カンイ</t>
    </rPh>
    <rPh sb="2" eb="4">
      <t>スイドウ</t>
    </rPh>
    <rPh sb="4" eb="6">
      <t>ジギョウ</t>
    </rPh>
    <rPh sb="6" eb="8">
      <t>トウゴウ</t>
    </rPh>
    <rPh sb="9" eb="12">
      <t>シチョウソン</t>
    </rPh>
    <rPh sb="12" eb="13">
      <t>ナイ</t>
    </rPh>
    <phoneticPr fontId="1"/>
  </si>
  <si>
    <t>簡易水道事業統合
（市町村を越える統合）</t>
    <rPh sb="0" eb="2">
      <t>カンイ</t>
    </rPh>
    <rPh sb="2" eb="4">
      <t>スイドウ</t>
    </rPh>
    <rPh sb="4" eb="6">
      <t>ジギョウ</t>
    </rPh>
    <rPh sb="6" eb="8">
      <t>トウゴウ</t>
    </rPh>
    <rPh sb="10" eb="13">
      <t>シチョウソン</t>
    </rPh>
    <rPh sb="14" eb="15">
      <t>コ</t>
    </rPh>
    <rPh sb="17" eb="19">
      <t>トウゴウ</t>
    </rPh>
    <phoneticPr fontId="1"/>
  </si>
  <si>
    <t>簡易水道事業統合以外</t>
    <rPh sb="0" eb="2">
      <t>カンイ</t>
    </rPh>
    <rPh sb="2" eb="4">
      <t>スイドウ</t>
    </rPh>
    <rPh sb="4" eb="6">
      <t>ジギョウ</t>
    </rPh>
    <rPh sb="6" eb="8">
      <t>トウゴウ</t>
    </rPh>
    <rPh sb="8" eb="10">
      <t>イガイ</t>
    </rPh>
    <phoneticPr fontId="1"/>
  </si>
  <si>
    <t>施設の共同
設置・利用</t>
    <rPh sb="0" eb="2">
      <t>シセツ</t>
    </rPh>
    <rPh sb="3" eb="5">
      <t>キョウドウ</t>
    </rPh>
    <rPh sb="6" eb="8">
      <t>セッチ</t>
    </rPh>
    <rPh sb="9" eb="11">
      <t>リヨウ</t>
    </rPh>
    <phoneticPr fontId="1"/>
  </si>
  <si>
    <t>施設管理の
共同化</t>
    <rPh sb="0" eb="2">
      <t>シセツ</t>
    </rPh>
    <rPh sb="2" eb="4">
      <t>カンリ</t>
    </rPh>
    <rPh sb="6" eb="8">
      <t>キョウドウ</t>
    </rPh>
    <rPh sb="8" eb="9">
      <t>カ</t>
    </rPh>
    <phoneticPr fontId="1"/>
  </si>
  <si>
    <t>管理の一体化</t>
    <rPh sb="0" eb="2">
      <t>カンリ</t>
    </rPh>
    <rPh sb="3" eb="5">
      <t>イッタイ</t>
    </rPh>
    <rPh sb="5" eb="6">
      <t>カ</t>
    </rPh>
    <phoneticPr fontId="1"/>
  </si>
  <si>
    <t>（下水道事業）広域化等</t>
    <rPh sb="1" eb="2">
      <t>シタ</t>
    </rPh>
    <rPh sb="2" eb="4">
      <t>スイドウ</t>
    </rPh>
    <rPh sb="4" eb="6">
      <t>ジギョウ</t>
    </rPh>
    <phoneticPr fontId="1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</si>
  <si>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1"/>
  </si>
  <si>
    <t>処理場廃止あり</t>
    <rPh sb="0" eb="3">
      <t>ショリジョウ</t>
    </rPh>
    <rPh sb="3" eb="5">
      <t>ハイシ</t>
    </rPh>
    <phoneticPr fontId="1"/>
  </si>
  <si>
    <t>処理場廃止なし</t>
    <rPh sb="0" eb="3">
      <t>ショリジョウ</t>
    </rPh>
    <rPh sb="3" eb="5">
      <t>ハイシ</t>
    </rPh>
    <phoneticPr fontId="1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</si>
  <si>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1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</si>
  <si>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1"/>
  </si>
  <si>
    <t>農集排水･公共下水との統合</t>
    <rPh sb="0" eb="2">
      <t>ノウシュウ</t>
    </rPh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1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</si>
  <si>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1"/>
  </si>
  <si>
    <t>その他</t>
    <rPh sb="2" eb="3">
      <t>ホカ</t>
    </rPh>
    <phoneticPr fontId="1"/>
  </si>
  <si>
    <t>汚泥処理の
共同化</t>
    <rPh sb="0" eb="2">
      <t>オデイ</t>
    </rPh>
    <rPh sb="2" eb="4">
      <t>ショリ</t>
    </rPh>
    <rPh sb="6" eb="9">
      <t>キョウドウカ</t>
    </rPh>
    <phoneticPr fontId="1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</si>
  <si>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1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</si>
  <si>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1"/>
  </si>
  <si>
    <t>（水道・簡易水道・下水道事業以外）広域化等</t>
    <rPh sb="0" eb="1">
      <t>スイドウ</t>
    </rPh>
    <rPh sb="1" eb="3">
      <t>スイドウ</t>
    </rPh>
    <rPh sb="4" eb="6">
      <t>カンイ</t>
    </rPh>
    <rPh sb="6" eb="8">
      <t>スイドウ</t>
    </rPh>
    <rPh sb="9" eb="12">
      <t>ゲスイドウ</t>
    </rPh>
    <rPh sb="12" eb="14">
      <t>ジギョウ</t>
    </rPh>
    <rPh sb="14" eb="16">
      <t>イガイ</t>
    </rPh>
    <rPh sb="17" eb="20">
      <t>コウイキカ</t>
    </rPh>
    <rPh sb="20" eb="21">
      <t>トウ</t>
    </rPh>
    <phoneticPr fontId="1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</si>
  <si>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1"/>
  </si>
  <si>
    <t>（方式）</t>
    <rPh sb="1" eb="3">
      <t>ホウシキ</t>
    </rPh>
    <phoneticPr fontId="1"/>
  </si>
  <si>
    <t>代行制</t>
    <rPh sb="0" eb="3">
      <t>ダイコウセイ</t>
    </rPh>
    <phoneticPr fontId="1"/>
  </si>
  <si>
    <t>利用料金制</t>
    <rPh sb="0" eb="2">
      <t>リヨウ</t>
    </rPh>
    <rPh sb="2" eb="5">
      <t>リョウキンセイ</t>
    </rPh>
    <phoneticPr fontId="1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</si>
  <si>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1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</si>
  <si>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1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</si>
  <si>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1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</si>
  <si>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1"/>
  </si>
  <si>
    <t>BTO方式</t>
    <rPh sb="3" eb="5">
      <t>ホウシキ</t>
    </rPh>
    <phoneticPr fontId="1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</si>
  <si>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1"/>
  </si>
  <si>
    <t>BOT方式</t>
    <rPh sb="3" eb="5">
      <t>ホウシキ</t>
    </rPh>
    <phoneticPr fontId="1"/>
  </si>
  <si>
    <t>BOO方式</t>
    <rPh sb="3" eb="5">
      <t>ホウシキ</t>
    </rPh>
    <phoneticPr fontId="1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</si>
  <si>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1"/>
  </si>
  <si>
    <t>DB方式</t>
    <rPh sb="2" eb="4">
      <t>ホウシキ</t>
    </rPh>
    <phoneticPr fontId="1"/>
  </si>
  <si>
    <t>DBO方式</t>
    <rPh sb="3" eb="5">
      <t>ホウシキ</t>
    </rPh>
    <phoneticPr fontId="1"/>
  </si>
  <si>
    <t>その他</t>
    <rPh sb="2" eb="3">
      <t>タ</t>
    </rPh>
    <phoneticPr fontId="1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</si>
  <si>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1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</si>
  <si>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1"/>
  </si>
  <si>
    <t>公務員型</t>
    <rPh sb="0" eb="3">
      <t>コウムイン</t>
    </rPh>
    <rPh sb="3" eb="4">
      <t>ガタ</t>
    </rPh>
    <phoneticPr fontId="1"/>
  </si>
  <si>
    <t>非公務員型</t>
    <rPh sb="0" eb="1">
      <t>ヒ</t>
    </rPh>
    <rPh sb="1" eb="4">
      <t>コウムイン</t>
    </rPh>
    <rPh sb="4" eb="5">
      <t>ガタ</t>
    </rPh>
    <phoneticPr fontId="1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</si>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</sst>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8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.5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2" fillId="2" borderId="2" xfId="0" applyFont="1" applyFill="1" applyBorder="1" applyAlignment="1"/>
    <xf numFmtId="0" fontId="12" fillId="2" borderId="3" xfId="0" applyFont="1" applyFill="1" applyBorder="1" applyAlignment="1"/>
    <xf numFmtId="0" fontId="12" fillId="2" borderId="4" xfId="0" applyFont="1" applyFill="1" applyBorder="1" applyAlignment="1"/>
    <xf numFmtId="0" fontId="12" fillId="0" borderId="0" xfId="0" applyFont="1" applyAlignment="1"/>
    <xf numFmtId="0" fontId="12" fillId="2" borderId="5" xfId="0" applyFont="1" applyFill="1" applyBorder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2" borderId="0" xfId="0" applyFont="1" applyFill="1" applyAlignment="1"/>
    <xf numFmtId="0" fontId="12" fillId="2" borderId="6" xfId="0" applyFont="1" applyFill="1" applyBorder="1" applyAlignme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 applyAlignment="1"/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6" fillId="2" borderId="0" xfId="0" applyFont="1" applyFill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2" borderId="7" xfId="0" applyFont="1" applyFill="1" applyBorder="1" applyAlignment="1"/>
    <xf numFmtId="0" fontId="15" fillId="2" borderId="8" xfId="0" applyFont="1" applyFill="1" applyBorder="1" applyAlignment="1"/>
    <xf numFmtId="0" fontId="12" fillId="2" borderId="8" xfId="0" applyFont="1" applyFill="1" applyBorder="1" applyAlignment="1"/>
    <xf numFmtId="0" fontId="12" fillId="2" borderId="9" xfId="0" applyFont="1" applyFill="1" applyBorder="1" applyAlignment="1"/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6" fillId="2" borderId="2" xfId="0" applyFont="1" applyFill="1" applyBorder="1">
      <alignment vertical="center"/>
    </xf>
    <xf numFmtId="0" fontId="16" fillId="2" borderId="3" xfId="0" applyFont="1" applyFill="1" applyBorder="1">
      <alignment vertical="center"/>
    </xf>
    <xf numFmtId="0" fontId="15" fillId="2" borderId="10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shrinkToFit="1"/>
    </xf>
    <xf numFmtId="0" fontId="16" fillId="2" borderId="4" xfId="0" applyFont="1" applyFill="1" applyBorder="1">
      <alignment vertical="center"/>
    </xf>
    <xf numFmtId="0" fontId="18" fillId="0" borderId="0" xfId="0" applyFont="1">
      <alignment vertical="center"/>
    </xf>
    <xf numFmtId="0" fontId="16" fillId="2" borderId="5" xfId="0" applyFont="1" applyFill="1" applyBorder="1">
      <alignment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9" fillId="2" borderId="0" xfId="0" applyFont="1" applyFill="1" applyAlignment="1"/>
    <xf numFmtId="0" fontId="3" fillId="2" borderId="0" xfId="0" applyFont="1" applyFill="1" applyAlignment="1">
      <alignment horizontal="left" vertical="center" wrapText="1"/>
    </xf>
    <xf numFmtId="0" fontId="16" fillId="2" borderId="6" xfId="0" applyFont="1" applyFill="1" applyBorder="1">
      <alignment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9" fillId="2" borderId="0" xfId="0" applyFont="1" applyFill="1">
      <alignment vertical="center"/>
    </xf>
    <xf numFmtId="0" fontId="15" fillId="2" borderId="0" xfId="0" applyFont="1" applyFill="1" applyAlignment="1">
      <alignment shrinkToFit="1"/>
    </xf>
    <xf numFmtId="0" fontId="3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wrapText="1"/>
    </xf>
    <xf numFmtId="0" fontId="20" fillId="2" borderId="0" xfId="0" applyFont="1" applyFill="1">
      <alignment vertical="center"/>
    </xf>
    <xf numFmtId="0" fontId="19" fillId="2" borderId="0" xfId="0" applyFont="1" applyFill="1" applyAlignment="1">
      <alignment shrinkToFit="1"/>
    </xf>
    <xf numFmtId="0" fontId="1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vertical="center" wrapText="1"/>
    </xf>
    <xf numFmtId="0" fontId="19" fillId="2" borderId="8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0" fillId="2" borderId="0" xfId="0" applyFont="1" applyFill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2" fillId="2" borderId="0" xfId="0" applyFont="1" applyFill="1" applyAlignment="1">
      <alignment vertical="center" wrapText="1"/>
    </xf>
    <xf numFmtId="0" fontId="23" fillId="0" borderId="1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12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12" xfId="0" applyFont="1" applyBorder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top" wrapText="1"/>
    </xf>
    <xf numFmtId="0" fontId="25" fillId="0" borderId="10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6" fillId="2" borderId="0" xfId="0" applyFont="1" applyFill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22" fillId="2" borderId="0" xfId="0" applyFont="1" applyFill="1">
      <alignment vertical="center"/>
    </xf>
    <xf numFmtId="0" fontId="16" fillId="2" borderId="7" xfId="0" applyFont="1" applyFill="1" applyBorder="1">
      <alignment vertical="center"/>
    </xf>
    <xf numFmtId="0" fontId="16" fillId="2" borderId="8" xfId="0" applyFont="1" applyFill="1" applyBorder="1">
      <alignment vertical="center"/>
    </xf>
    <xf numFmtId="0" fontId="16" fillId="2" borderId="9" xfId="0" applyFont="1" applyFill="1" applyBorder="1">
      <alignment vertical="center"/>
    </xf>
    <xf numFmtId="0" fontId="19" fillId="2" borderId="8" xfId="0" applyFont="1" applyFill="1" applyBorder="1" applyAlignment="1"/>
    <xf numFmtId="0" fontId="23" fillId="0" borderId="1" xfId="0" applyFont="1" applyBorder="1" applyAlignment="1">
      <alignment horizontal="center" vertical="center" wrapText="1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2" borderId="6" xfId="0" applyFont="1" applyFill="1" applyBorder="1">
      <alignment vertical="center"/>
    </xf>
    <xf numFmtId="0" fontId="13" fillId="2" borderId="8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15" fillId="2" borderId="0" xfId="0" applyFont="1" applyFill="1" applyAlignment="1">
      <alignment horizontal="left" vertical="center" wrapText="1"/>
    </xf>
    <xf numFmtId="0" fontId="15" fillId="2" borderId="8" xfId="0" applyFont="1" applyFill="1" applyBorder="1" applyAlignment="1">
      <alignment horizontal="left" wrapText="1"/>
    </xf>
    <xf numFmtId="0" fontId="23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0" fillId="2" borderId="2" xfId="0" applyFill="1" applyBorder="1">
      <alignment vertical="center"/>
    </xf>
    <xf numFmtId="0" fontId="11" fillId="2" borderId="3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0" fillId="2" borderId="6" xfId="0" applyFill="1" applyBorder="1">
      <alignment vertical="center"/>
    </xf>
    <xf numFmtId="0" fontId="6" fillId="4" borderId="5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</cellXfs>
  <cellStyles count="1">
    <cellStyle name="標準" xfId="0" builtinId="0"/>
  </cellStyles>
  <dxfs count="1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externalLink" Target="externalLinks/externalLink2.xml" />
  <Relationship Id="rId13" Type="http://schemas.openxmlformats.org/officeDocument/2006/relationships/theme" Target="theme/theme1.xml" />
  <Relationship Id="rId3" Type="http://schemas.openxmlformats.org/officeDocument/2006/relationships/worksheet" Target="worksheets/sheet3.xml" />
  <Relationship Id="rId7" Type="http://schemas.openxmlformats.org/officeDocument/2006/relationships/externalLink" Target="externalLinks/externalLink1.xml" />
  <Relationship Id="rId12" Type="http://schemas.openxmlformats.org/officeDocument/2006/relationships/externalLink" Target="externalLinks/externalLink6.xml" />
  <Relationship Id="rId2" Type="http://schemas.openxmlformats.org/officeDocument/2006/relationships/worksheet" Target="worksheets/sheet2.xml" />
  <Relationship Id="rId16" Type="http://schemas.openxmlformats.org/officeDocument/2006/relationships/calcChain" Target="calcChain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11" Type="http://schemas.openxmlformats.org/officeDocument/2006/relationships/externalLink" Target="externalLinks/externalLink5.xml" />
  <Relationship Id="rId5" Type="http://schemas.openxmlformats.org/officeDocument/2006/relationships/worksheet" Target="worksheets/sheet5.xml" />
  <Relationship Id="rId15" Type="http://schemas.openxmlformats.org/officeDocument/2006/relationships/sharedStrings" Target="sharedStrings.xml" />
  <Relationship Id="rId10" Type="http://schemas.openxmlformats.org/officeDocument/2006/relationships/externalLink" Target="externalLinks/externalLink4.xml" />
  <Relationship Id="rId4" Type="http://schemas.openxmlformats.org/officeDocument/2006/relationships/worksheet" Target="worksheets/sheet4.xml" />
  <Relationship Id="rId9" Type="http://schemas.openxmlformats.org/officeDocument/2006/relationships/externalLink" Target="externalLinks/externalLink3.xml" />
  <Relationship Id="rId1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4FB39CB-EAAE-479E-8C56-15DCA9389858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343BA7BF-8703-4A52-B8B8-D132B3E0197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59B30634-2823-4C78-A819-9CB89D1771EB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7EA021B9-5C1D-4FCA-B043-77927A81824E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E6284A04-FDDD-4E50-BCAE-2F890214D9EA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0EBD5BAF-F9F4-4DB5-BB95-FD48074657A3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F28ABA3-9769-44B0-9575-34544671F62E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BEACC6C9-C67D-4FD8-BD6D-205B284CD298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B168501C-4A79-4C7B-82D5-70B1E79A868F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7C030D32-3731-45BD-9DAC-A60265AFBFE6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4A3038E9-B788-41D1-862E-A87DDD501427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4EBC153E-9CBC-406A-B177-536C2DECD0B7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E547F077-226C-4526-B92C-35FA3A73F8F1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E355FDDB-0F01-4BE7-93FA-9375083E2A21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D71DEE7B-D2FF-4D51-A997-B296C6A281A9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4E19D6CF-1607-40E8-B742-2DF42A19F257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958B1C4F-307E-4097-8A7A-FA7AF632D1BC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BD100921-435D-4130-A1E7-B15B69A04B47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EE9A4EFB-1047-4B43-8361-A88F87747EC8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31CBA5C8-D586-493F-A360-A4BBB2D2F135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681D6969-6F7A-4D42-9333-E8BF621DD654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551336BB-4D2C-44E8-A883-2E4DE4CB7960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2672807F-0C22-4664-AE4B-4FB6B99665DD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18B6718E-893C-40E7-B42D-EBA461D9F820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A3C5D69A-EAE5-4A1D-8266-D656306093D4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D8223A8-4104-4906-BC3E-89E34E11142E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B2B4698-9FED-47EE-8972-B14F365E5C03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6089EFCC-6561-48AC-8B45-172193231CC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B8FE73D3-798D-4432-A705-ABEEC361F9A7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B9D449F2-B0E3-410C-A38D-94ECEE440021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C0AA7222-DA30-4D74-8C47-B555870BAF09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13810424-E8B4-4D86-A392-CF45507DF7A4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D6715E74-EDEF-4057-97E3-D283006CC4EB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5297D23F-01C6-413D-9B97-172198EBD071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1FB4F66C-F74C-4DCD-AD52-085CF2DE53EA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848B6090-9B55-4295-8EEB-DB1B6DA0C6F2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B71ABD92-59E0-4448-8B72-B2BAE8BFDE17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221F0E18-A595-45CB-8280-53A360DB750E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6312411-9477-4C8E-812A-EB17E106172C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266AC972-C305-41D1-9E95-E636B307BB6B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83AED32F-DC3D-4D6C-880F-98BD4BD96956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2575CE2E-FBDC-4B1F-93A1-A9AA80B04B9F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C70E837F-338C-42C1-8882-A44AAE9CD8F9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337B7FD5-2240-4004-9AB0-C7E0874449F5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73390729-0A31-4E14-800C-92E83161F85B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1B63F8D9-62DA-428A-B006-08A649A6FFA3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9BD71437-5337-4862-B341-4840E9B3BD05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2D192392-9782-4CC4-B5AC-D6ED6A38E72B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B62043FB-7F98-4CA8-A1F7-3B244B4D128A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FA7324C2-E812-409C-A390-4E77FE323A7B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A496E49-ADD6-4ED7-AC7A-298E7DE8D331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E7C2D4E4-6131-4C9A-8C42-A94D59AD7016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E43DAB4C-3D91-4AB8-BBF8-FD771DFCBEAB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5EE684B4-2A29-4FC3-96C5-54697F51EC79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A59BACB6-A286-4AA4-B445-4642DE83A4AE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D9C3F9C4-3BFB-4FC7-A9BF-63F5E3C67D43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D4120A84-F537-44D1-AB37-D6091084443B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AAB268BD-54FE-4D83-9449-49AA51FD7C73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A11E6984-5055-4E3A-898A-3B7C6068AE05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99F5A8C0-2372-4F00-B6C9-350C3A01EFDF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4BD2B80B-31BE-4E47-A2CF-80C84AADFA80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B5F45728-487A-4DCE-BBCA-CD2B48CF59A3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B249DA7D-7F13-43D2-8C28-213358E59F0B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5C56B794-C37D-45EC-8FAD-541C0B993F3D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E13F80A7-3665-40FD-8A0D-CB663619ABE7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E8C91027-9F6F-44B3-81AF-DCBFDA17600D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8C3471AA-C4AA-421E-AB14-233702427597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46CEC164-D0B0-4FBF-AC50-C9174F81DE85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978350F9-D127-4922-A58D-A0228230B02A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8B068ED9-18F6-4194-9D4F-733E85927D8E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DAD4619A-D8A7-445E-93E5-6669C8AE0331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2B9A726B-BB57-4A29-8C8F-436211983908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E503758B-228B-4868-BA81-C9279180AB7A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4FF8F9F2-3D71-47AB-9B12-1DC4ADF09B25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BE458675-766C-4012-80D4-14CF439FDA24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38661F2-F60C-4B36-A7C3-6833B01FB1EA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E021814C-A401-4C07-A4F3-BAABCB80B1A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EBC876-0AB6-4904-8543-998CFAF0B4B6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40CDFCA5-2902-4794-86DB-915B0AFB6AB4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B3A6EC7F-7E7C-4D5A-8AE3-0DCE52901A7F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0954E220-355E-49B8-9EBF-E32EF68BA7B9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0026CB3-1088-48C6-ACCD-7E23594598B5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9A3041D3-8C82-469E-933F-80A515F32625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E45E72AA-BF76-476D-891A-17BD956FF2CA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FBECA8C1-65CB-443E-96E6-56CFA165EF61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DDBF588E-C445-40D1-AB86-A6AE6484350A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CCE7AA5D-78A3-41D0-9D20-F6C95C7E994F}"/>
            </a:ext>
          </a:extLst>
        </xdr:cNvPr>
        <xdr:cNvSpPr/>
      </xdr:nvSpPr>
      <xdr:spPr>
        <a:xfrm>
          <a:off x="429490" y="57362891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557F32E4-04B9-44B2-8D2A-7EDA78611DD0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968A5775-E25D-4EF9-9098-0755D714CF91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D375E687-5FBC-48AE-9979-8004A38946A2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14123A3E-5DE4-4FB6-99D4-61E420A6CA88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1FBADFFE-DADD-4CC8-B4B5-448461C01F1E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4BA4235B-2081-47A7-BC76-E0162BAA8675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C57028CD-86A7-42FE-9F9F-6CAAFE9B0A48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1170F039-B697-4DC1-9DC1-CDEF5EB19E00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BBD54593-866A-49EF-88A1-E1F354D52E10}"/>
            </a:ext>
          </a:extLst>
        </xdr:cNvPr>
        <xdr:cNvSpPr/>
      </xdr:nvSpPr>
      <xdr:spPr>
        <a:xfrm>
          <a:off x="6871970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46503969-4393-479E-AAAA-1C73420A03A8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6A12ED13-098C-4B5E-B6C2-85868882B6F2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EE4884FA-1405-4A04-B293-5E47BCD598C1}"/>
            </a:ext>
          </a:extLst>
        </xdr:cNvPr>
        <xdr:cNvSpPr/>
      </xdr:nvSpPr>
      <xdr:spPr>
        <a:xfrm>
          <a:off x="6781800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1499D30B-0A06-499D-B8D0-1125DAE6743E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C1290DC-1240-4508-ACC0-4FB79C227FD3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BBFAFAE-4ACE-4C08-ACA2-FED6FAAD06C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703EEFD-2BF6-4C62-AC81-9E378B4BEED3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75AF6683-4B92-46FE-969A-99AEC009B548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6961C34E-F70A-4D53-A395-B63C1670848A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1C60E3EC-6584-4080-9FC8-6BFBA3B111DF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0CD424AD-53FD-4028-AAE8-AB5552507AFD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EF0AAE80-3460-4AE4-8965-3D6BBB414CC9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1BC2EFD6-DB53-431D-AEDD-F1AE5CE4B903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7376C135-B13D-4FCD-83FB-833D77C56D20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FCC1275B-3694-4438-BD21-D1D9B5BAA2A4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EAF3DEF2-CCE9-4646-AD94-5A6786A7A2A9}"/>
            </a:ext>
          </a:extLst>
        </xdr:cNvPr>
        <xdr:cNvSpPr/>
      </xdr:nvSpPr>
      <xdr:spPr>
        <a:xfrm>
          <a:off x="429490" y="57362891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44C11F0C-F67E-4062-85B2-F72C09802CA4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514FAD0-60D6-468B-B57C-7D0E93A30313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A2DF2C5E-D55B-47E2-8E25-8E7419C99233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4FDDCD32-F094-4993-8A8C-1C343C194648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B6D55379-2F29-40FC-A4FD-BC023DB496E3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59832FD3-FFA8-4392-8A69-63B4FA6E4469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FD4B8211-B864-4DFA-A739-ACE21DEDA542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1960123D-5156-41AB-BE90-D4771B5965B3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AB93A31F-BDD4-4D97-98B7-2E03E5A0C88C}"/>
            </a:ext>
          </a:extLst>
        </xdr:cNvPr>
        <xdr:cNvSpPr/>
      </xdr:nvSpPr>
      <xdr:spPr>
        <a:xfrm>
          <a:off x="6871970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16003545-248B-48C7-B842-C77A593635FA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858B30A0-0E6A-45D0-9E57-0967920E5DDB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29EB5AEC-A7F4-4CEF-AAA0-947BAB159F7D}"/>
            </a:ext>
          </a:extLst>
        </xdr:cNvPr>
        <xdr:cNvSpPr/>
      </xdr:nvSpPr>
      <xdr:spPr>
        <a:xfrm>
          <a:off x="6781800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DEEE780A-5574-4217-A553-5017E0A9DAC5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A516657-07A8-4878-8726-76DEDCF66382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0B4B05-4CD4-4FF1-A0FC-D276A32D1537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3169C1B0-681A-4861-8C58-A11E4CED5C52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B2D8872A-7C7D-4608-966C-7BDDAD4F4612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EDE995AE-26B8-476F-AF9E-5995FDF838A0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AAF0BFBE-65FC-4889-B61E-1E5B3198F975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1587BBFB-28FA-466C-A26E-1EE98673E1BE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F264E51F-449E-4C01-A06B-4EBF6F59DC84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CA20D219-E038-4EB5-9DA6-D9C85EA33DC6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951281C3-5E18-45BB-8E1E-91FEC5E4D461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619B6EF5-E3E9-49B6-8447-C14D25ED8806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CB4E84B-5267-4E50-8626-9290F08A48E5}"/>
            </a:ext>
          </a:extLst>
        </xdr:cNvPr>
        <xdr:cNvSpPr/>
      </xdr:nvSpPr>
      <xdr:spPr>
        <a:xfrm>
          <a:off x="429490" y="57362891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47D5D650-D50C-4FC7-9D02-DF4CD4CF8447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EC77444E-F325-42EF-97A7-26E8D8CDCB93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0FC999A9-E1B5-4D00-A13A-A36AFA6BF283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3291FC63-815B-41BF-9812-EF4B51D70F42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5D94C0D4-FED6-485D-BCF0-6A480B37BAF7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DB917341-3CCD-4E33-B1CA-A599B5F1A761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1EBBF78F-05EF-4A53-BE9E-0C968444308C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59DAB5B8-02DA-4AA8-8500-6AC24DB75D3C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01CE0BD2-7554-4DCF-BE76-DAF20CA7E919}"/>
            </a:ext>
          </a:extLst>
        </xdr:cNvPr>
        <xdr:cNvSpPr/>
      </xdr:nvSpPr>
      <xdr:spPr>
        <a:xfrm>
          <a:off x="6871970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3770B393-C8D9-4293-9BED-1D156B11E78D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245D7C52-BFF7-40F8-88DA-115C1C442411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F5C92F4A-D635-49C5-81F6-D1D44ED7AC41}"/>
            </a:ext>
          </a:extLst>
        </xdr:cNvPr>
        <xdr:cNvSpPr/>
      </xdr:nvSpPr>
      <xdr:spPr>
        <a:xfrm>
          <a:off x="6781800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FE6B0519-4D5B-45EB-96F0-7D88CBEBABB1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5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6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井川町</v>
          </cell>
        </row>
        <row r="17">
          <cell r="F17" t="str">
            <v>水道事業</v>
          </cell>
          <cell r="W17" t="str">
            <v>―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人員が少なく、事業の規模が小さいため、抜本的な改革の検討に至らない。また、現行の経営体制で健全な事業運営ができている。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井川町</v>
          </cell>
        </row>
        <row r="17">
          <cell r="F17" t="str">
            <v>下水道事業</v>
          </cell>
          <cell r="W17" t="str">
            <v>特定環境保全公共下水道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事業の規模が小さく、人員不足等の理由から、抜本的な改革の検討に至らないため、近隣市町村との強制的な広域化がない限り、今後も現行の経営体制を継続していく。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井川町</v>
          </cell>
        </row>
        <row r="17">
          <cell r="F17" t="str">
            <v>下水道事業</v>
          </cell>
          <cell r="W17" t="str">
            <v>農業集落排水施設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>●</v>
          </cell>
          <cell r="X43" t="str">
            <v>●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59">
          <cell r="B59" t="str">
            <v>流域の八郎潟が指定湖沼となったことにより、水質改善のため公共下水道への接続が必要となったため、事業を廃止した。</v>
          </cell>
        </row>
        <row r="65">
          <cell r="G65" t="str">
            <v>●</v>
          </cell>
          <cell r="S65" t="str">
            <v>平成</v>
          </cell>
          <cell r="V65">
            <v>26</v>
          </cell>
        </row>
        <row r="66">
          <cell r="G66" t="str">
            <v xml:space="preserve"> </v>
          </cell>
          <cell r="V66">
            <v>3</v>
          </cell>
        </row>
        <row r="67">
          <cell r="V67">
            <v>31</v>
          </cell>
        </row>
        <row r="71">
          <cell r="O71" t="str">
            <v xml:space="preserve"> </v>
          </cell>
          <cell r="AG71" t="str">
            <v>●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井川町</v>
          </cell>
        </row>
        <row r="17">
          <cell r="F17" t="str">
            <v>介護サービス事業</v>
          </cell>
          <cell r="W17" t="str">
            <v>指定介護老人福祉施設</v>
          </cell>
          <cell r="BD17" t="str">
            <v>●</v>
          </cell>
        </row>
        <row r="19">
          <cell r="F19" t="str">
            <v>介護サービス事業特別会計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地域の中核を担う、当町唯一の特別養護老人ホームであることや人口規模が小さいこと、地域的な特性から現行の体制・手法を継続する。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井川町</v>
          </cell>
        </row>
        <row r="17">
          <cell r="F17" t="str">
            <v>介護サービス事業</v>
          </cell>
          <cell r="W17" t="str">
            <v>老人短期入所施設</v>
          </cell>
          <cell r="BD17" t="str">
            <v>●</v>
          </cell>
        </row>
        <row r="19">
          <cell r="F19" t="str">
            <v>介護サービス事業特別会計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地域の中核を担う、当町唯一の特別養護老人ホームであることや人口規模が小さいこと、地域的な特性から現行の体制・手法を継続する。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井川町</v>
          </cell>
        </row>
        <row r="17">
          <cell r="F17" t="str">
            <v>介護サービス事業</v>
          </cell>
          <cell r="W17" t="str">
            <v>老人デイサービスセンター</v>
          </cell>
          <cell r="BD17" t="str">
            <v>●</v>
          </cell>
        </row>
        <row r="19">
          <cell r="F19" t="str">
            <v>介護サービス事業特別会計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地域の中核を担う、当町唯一の特別養護老人ホームであることや人口規模が小さいこと、地域的な特性から現行の体制・手法を継続する。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_rels/sheet5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5.xml" />
  <Relationship Id="rId1" Type="http://schemas.openxmlformats.org/officeDocument/2006/relationships/printerSettings" Target="../printerSettings/printerSettings5.bin" />
</Relationships>
</file>

<file path=xl/worksheets/_rels/sheet6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6.xml" />
  <Relationship Id="rId1" Type="http://schemas.openxmlformats.org/officeDocument/2006/relationships/printerSettings" Target="../printerSettings/printerSettings6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F28A-A00B-4EDC-AF14-72557299FC47}">
  <sheetPr>
    <pageSetUpPr fitToPage="1"/>
  </sheetPr>
  <dimension ref="A1:CN315"/>
  <sheetViews>
    <sheetView showZeros="0" tabSelected="1" view="pageBreakPreview" zoomScale="60" zoomScaleNormal="55" workbookViewId="0">
      <selection activeCell="Y24" sqref="Y24:AE26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IF(COUNTIF([1]回答表!K15,"*")&gt;0,[1]回答表!K15,"")</f>
        <v>井川町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IF(COUNTIF([1]回答表!F17,"*")&gt;0,[1]回答表!F17,"")</f>
        <v>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IF(COUNTIF([1]回答表!W17,"*")&gt;0,[1]回答表!W17,"")</f>
        <v>―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IF(COUNTIF([1]回答表!F19,"*")&gt;0,[1]回答表!F19,"")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IF([1]回答表!R43="●","●","")</f>
        <v/>
      </c>
      <c r="E24" s="80"/>
      <c r="F24" s="80"/>
      <c r="G24" s="80"/>
      <c r="H24" s="80"/>
      <c r="I24" s="80"/>
      <c r="J24" s="81"/>
      <c r="K24" s="79" t="str">
        <f>IF([1]回答表!R44="●","●","")</f>
        <v/>
      </c>
      <c r="L24" s="80"/>
      <c r="M24" s="80"/>
      <c r="N24" s="80"/>
      <c r="O24" s="80"/>
      <c r="P24" s="80"/>
      <c r="Q24" s="81"/>
      <c r="R24" s="79" t="str">
        <f>IF([1]回答表!R45="●","●","")</f>
        <v/>
      </c>
      <c r="S24" s="80"/>
      <c r="T24" s="80"/>
      <c r="U24" s="80"/>
      <c r="V24" s="80"/>
      <c r="W24" s="80"/>
      <c r="X24" s="81"/>
      <c r="Y24" s="79" t="str">
        <f>IF([1]回答表!R46="●","●","")</f>
        <v/>
      </c>
      <c r="Z24" s="80"/>
      <c r="AA24" s="80"/>
      <c r="AB24" s="80"/>
      <c r="AC24" s="80"/>
      <c r="AD24" s="80"/>
      <c r="AE24" s="81"/>
      <c r="AF24" s="79" t="str">
        <f>IF([1]回答表!R47="●","●","")</f>
        <v/>
      </c>
      <c r="AG24" s="80"/>
      <c r="AH24" s="80"/>
      <c r="AI24" s="80"/>
      <c r="AJ24" s="80"/>
      <c r="AK24" s="80"/>
      <c r="AL24" s="81"/>
      <c r="AM24" s="79" t="str">
        <f>IF([1]回答表!R48="●","●","")</f>
        <v/>
      </c>
      <c r="AN24" s="80"/>
      <c r="AO24" s="80"/>
      <c r="AP24" s="80"/>
      <c r="AQ24" s="80"/>
      <c r="AR24" s="80"/>
      <c r="AS24" s="81"/>
      <c r="AT24" s="79" t="str">
        <f>IF([1]回答表!R49="●","●","")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IF([1]回答表!R50="●","●","")</f>
        <v>●</v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IF([1]回答表!X43="●","●","")</f>
        <v/>
      </c>
      <c r="O36" s="131"/>
      <c r="P36" s="131"/>
      <c r="Q36" s="132"/>
      <c r="R36" s="119"/>
      <c r="S36" s="119"/>
      <c r="T36" s="119"/>
      <c r="U36" s="133" t="str">
        <f>IF([1]回答表!X43="●",[1]回答表!B59,IF([1]回答表!AA43="●",[1]回答表!B79,""))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IF([1]回答表!X43="●",[1]回答表!S65,IF([1]回答表!AA43="●",[1]回答表!S85,""))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IF([1]回答表!X43="●",[1]回答表!G65,IF([1]回答表!AA43="●",[1]回答表!G85,""))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IF([1]回答表!X43="●",[1]回答表!G66,IF([1]回答表!AA43="●",[1]回答表!G86,""))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IF([1]回答表!X43="●",[1]回答表!V65,IF([1]回答表!AA43="●",[1]回答表!V85,""))</f>
        <v/>
      </c>
      <c r="BG39" s="16"/>
      <c r="BH39" s="16"/>
      <c r="BI39" s="17"/>
      <c r="BJ39" s="150" t="str">
        <f>IF([1]回答表!X43="●",[1]回答表!V66,IF([1]回答表!AA43="●",[1]回答表!V86,""))</f>
        <v/>
      </c>
      <c r="BK39" s="16"/>
      <c r="BL39" s="16"/>
      <c r="BM39" s="17"/>
      <c r="BN39" s="150" t="str">
        <f>IF([1]回答表!X43="●",[1]回答表!V67,IF([1]回答表!AA43="●",[1]回答表!V87,""))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IF([1]回答表!X43="●",[1]回答表!O71,IF([1]回答表!AA43="●",[1]回答表!O91,""))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IF([1]回答表!X43="●",[1]回答表!O72,IF([1]回答表!AA43="●",[1]回答表!O92,""))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IF([1]回答表!AA43="●","●","")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IF([1]回答表!X43="●",[1]回答表!O73,IF([1]回答表!AA43="●",[1]回答表!O93,""))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IF([1]回答表!X43="●",[1]回答表!O74,IF([1]回答表!AA43="●",[1]回答表!O94,""))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IF([1]回答表!X43="●",[1]回答表!AG71,IF([1]回答表!AA43="●",[1]回答表!AG91,""))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IF([1]回答表!X43="●",[1]回答表!AG72,IF([1]回答表!AA43="●",[1]回答表!AG92,""))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IF([1]回答表!AD43="●","●","")</f>
        <v/>
      </c>
      <c r="O51" s="131"/>
      <c r="P51" s="131"/>
      <c r="Q51" s="132"/>
      <c r="R51" s="119"/>
      <c r="S51" s="119"/>
      <c r="T51" s="119"/>
      <c r="U51" s="133" t="str">
        <f>IF([1]回答表!AD43="●",[1]回答表!B99,"")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IF([1]回答表!AD43="●",[1]回答表!B104,"")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IF([1]回答表!X44="●","●","")</f>
        <v/>
      </c>
      <c r="O62" s="131"/>
      <c r="P62" s="131"/>
      <c r="Q62" s="132"/>
      <c r="R62" s="119"/>
      <c r="S62" s="119"/>
      <c r="T62" s="119"/>
      <c r="U62" s="133" t="str">
        <f>IF([1]回答表!X44="●",[1]回答表!B115,IF([1]回答表!AA44="●",[1]回答表!B127,""))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IF([1]回答表!X44="●",[1]回答表!S121,IF([1]回答表!AA44="●",[1]回答表!S133,""))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IF([1]回答表!X44="●",[1]回答表!J121,IF([1]回答表!AA44="●",[1]回答表!J133,""))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IF([1]回答表!X44="●",[1]回答表!J122,IF([1]回答表!AA44="●",[1]回答表!J134,""))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IF([1]回答表!X44="●",[1]回答表!V121,IF([1]回答表!AA44="●",[1]回答表!V133,""))</f>
        <v/>
      </c>
      <c r="BG65" s="151"/>
      <c r="BH65" s="151"/>
      <c r="BI65" s="151"/>
      <c r="BJ65" s="150" t="str">
        <f>IF([1]回答表!X44="●",[1]回答表!V122,IF([1]回答表!AA44="●",[1]回答表!V134,""))</f>
        <v/>
      </c>
      <c r="BK65" s="151"/>
      <c r="BL65" s="151"/>
      <c r="BM65" s="151"/>
      <c r="BN65" s="150" t="str">
        <f>IF([1]回答表!X44="●",[1]回答表!V123,IF([1]回答表!AA44="●",[1]回答表!V135,""))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IF([1]回答表!AA44="●","●","")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IF([1]回答表!AD44="●","●","")</f>
        <v/>
      </c>
      <c r="O74" s="131"/>
      <c r="P74" s="131"/>
      <c r="Q74" s="132"/>
      <c r="R74" s="119"/>
      <c r="S74" s="119"/>
      <c r="T74" s="119"/>
      <c r="U74" s="133" t="str">
        <f>IF([1]回答表!AD44="●",[1]回答表!B140,"")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IF([1]回答表!AD44="●",[1]回答表!B146,"")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IF([1]回答表!F17="水道事業",IF([1]回答表!X45="●","●",""),"")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IF([1]回答表!F17="水道事業",IF([1]回答表!X45="●",[1]回答表!B158,IF([1]回答表!AA45="●",[1]回答表!B223,"")),"")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IF([1]回答表!F17="水道事業",IF([1]回答表!X45="●",[1]回答表!B212,IF([1]回答表!AA45="●",[1]回答表!B278,"")),"")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IF([1]回答表!F17="水道事業",IF([1]回答表!X45="●",[1]回答表!J166,IF([1]回答表!AA45="●",[1]回答表!J231,"")),"")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IF([1]回答表!F17="水道事業",IF([1]回答表!X45="●",[1]回答表!J173,IF([1]回答表!AA45="●",[1]回答表!J238,"")),"")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IF([1]回答表!F17="水道事業",IF([1]回答表!X45="●",[1]回答表!E212,IF([1]回答表!AA45="●",[1]回答表!E278,"")),"")</f>
        <v/>
      </c>
      <c r="BG89" s="151"/>
      <c r="BH89" s="151"/>
      <c r="BI89" s="151"/>
      <c r="BJ89" s="150" t="str">
        <f>IF([1]回答表!F17="水道事業",IF([1]回答表!X45="●",[1]回答表!E213,IF([1]回答表!AA45="●",[1]回答表!E279,"")),"")</f>
        <v/>
      </c>
      <c r="BK89" s="151"/>
      <c r="BL89" s="151"/>
      <c r="BM89" s="151"/>
      <c r="BN89" s="150" t="str">
        <f>IF([1]回答表!F17="水道事業",IF([1]回答表!X45="●",[1]回答表!E214,IF([1]回答表!AA45="●",[1]回答表!E280,"")),"")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IF([1]回答表!F17="水道事業",IF([1]回答表!AA45="●","●",""),"")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IF([1]回答表!F17="水道事業",IF([1]回答表!X45="●",[1]回答表!J176,IF([1]回答表!AA45="●",[1]回答表!J241,"")),"")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IF([1]回答表!F17="水道事業",IF([1]回答表!X45="●",[1]回答表!J180,IF([1]回答表!AA45="●",[1]回答表!J245,"")),"")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IF([1]回答表!F17="水道事業",IF([1]回答表!AD45="○","○",""),"")</f>
        <v/>
      </c>
      <c r="O98" s="131"/>
      <c r="P98" s="131"/>
      <c r="Q98" s="132"/>
      <c r="R98" s="119"/>
      <c r="S98" s="119"/>
      <c r="T98" s="119"/>
      <c r="U98" s="133" t="str">
        <f>IF([1]回答表!F17="水道事業",IF([1]回答表!AD45="●",[1]回答表!B289,""),"")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IF([1]回答表!F17="水道事業",IF([1]回答表!AD45="●",[1]回答表!B295,""),"")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IF([1]回答表!F17="簡易水道事業",IF([1]回答表!X45="●",[1]回答表!B158,IF([1]回答表!AA45="●",[1]回答表!B223,"")),"")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IF([1]回答表!F17="簡易水道事業",IF([1]回答表!X45="●",[1]回答表!B212,IF([1]回答表!AA45="●",[1]回答表!B278,"")),"")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IF([1]回答表!F17="簡易水道事業",IF([1]回答表!X45="●","●",""),"")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IF([1]回答表!F17="簡易水道事業",IF([1]回答表!X45="●",[1]回答表!Y185,IF([1]回答表!AA45="●",[1]回答表!Y251,"")),"")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IF([1]回答表!F17="簡易水道事業",IF([1]回答表!X45="●",[1]回答表!E212,IF([1]回答表!AA45="●",[1]回答表!E278,"")),"")</f>
        <v/>
      </c>
      <c r="BG113" s="151"/>
      <c r="BH113" s="151"/>
      <c r="BI113" s="151"/>
      <c r="BJ113" s="150" t="str">
        <f>IF([1]回答表!F17="簡易水道事業",IF([1]回答表!X45="●",[1]回答表!E213,IF([1]回答表!AA45="●",[1]回答表!E279,"")),"")</f>
        <v/>
      </c>
      <c r="BK113" s="151"/>
      <c r="BL113" s="151"/>
      <c r="BM113" s="151"/>
      <c r="BN113" s="150" t="str">
        <f>IF([1]回答表!F17="簡易水道事業",IF([1]回答表!X45="●",[1]回答表!E214,IF([1]回答表!AA45="●",[1]回答表!E280,"")),"")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IF([1]回答表!F17="簡易水道事業",IF([1]回答表!X45="●",[1]回答表!Y186,IF([1]回答表!AA45="●",[1]回答表!Y252,"")),"")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IF([1]回答表!F17="簡易水道事業",IF([1]回答表!AA45="●","●",""),"")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IF([1]回答表!F17="簡易水道事業",IF([1]回答表!X45="●",[1]回答表!Y187,IF([1]回答表!AA45="●",[1]回答表!Y253,"")),"")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IF([1]回答表!F17="簡易水道事業",IF([1]回答表!X45="●",[1]回答表!Y189,IF([1]回答表!AA45="●",[1]回答表!Y255,"")),"")</f>
        <v/>
      </c>
      <c r="AN122" s="233"/>
      <c r="AO122" s="233"/>
      <c r="AP122" s="233"/>
      <c r="AQ122" s="233"/>
      <c r="AR122" s="233"/>
      <c r="AS122" s="233" t="str">
        <f>IF([1]回答表!F17="簡易水道事業",IF([1]回答表!X45="●",[1]回答表!Y190,IF([1]回答表!AA45="●",[1]回答表!Y256,"")),"")</f>
        <v/>
      </c>
      <c r="AT122" s="233"/>
      <c r="AU122" s="233"/>
      <c r="AV122" s="233"/>
      <c r="AW122" s="233"/>
      <c r="AX122" s="233"/>
      <c r="AY122" s="233" t="str">
        <f>IF([1]回答表!F17="簡易水道事業",IF([1]回答表!X45="●",[1]回答表!Y191,IF([1]回答表!AA45="●",[1]回答表!Y257,"")),"")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IF([1]回答表!F17="簡易水道事業",IF([1]回答表!AD45="●","●",""),"")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IF([1]回答表!F17="簡易水道事業",IF([1]回答表!AD45="●",[1]回答表!B289,""),"")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IF([1]回答表!F17="簡易水道事業",IF([1]回答表!AD45="●",[1]回答表!B295,""),"")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IF([1]回答表!F17="下水道事業",IF([1]回答表!X45="●","●",""),"")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IF([1]回答表!F17="下水道事業",IF([1]回答表!X45="●",[1]回答表!B158,IF([1]回答表!AA45="●",[1]回答表!B223,"")),"")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IF([1]回答表!F17="下水道事業",IF([1]回答表!X45="●",[1]回答表!B212,IF([1]回答表!AA45="●",[1]回答表!B278,"")),"")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IF([1]回答表!F17="下水道事業",IF([1]回答表!X45="●",[1]回答表!Y193,IF([1]回答表!AA45="●",[1]回答表!Y259,"")),"")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IF([1]回答表!F17="下水道事業",IF([1]回答表!X45="●",[1]回答表!E212,IF([1]回答表!AA45="●",[1]回答表!E278,"")),"")</f>
        <v/>
      </c>
      <c r="BG142" s="151"/>
      <c r="BH142" s="151"/>
      <c r="BI142" s="151"/>
      <c r="BJ142" s="150" t="str">
        <f>IF([1]回答表!F17="下水道事業",IF([1]回答表!X45="●",[1]回答表!E213,IF([1]回答表!AA45="●",[1]回答表!E279,"")),"")</f>
        <v/>
      </c>
      <c r="BK142" s="151"/>
      <c r="BL142" s="151"/>
      <c r="BM142" s="151"/>
      <c r="BN142" s="150" t="str">
        <f>IF([1]回答表!F17="下水道事業",IF([1]回答表!X45="●",[1]回答表!E214,IF([1]回答表!AA45="●",[1]回答表!E280,"")),"")</f>
        <v/>
      </c>
      <c r="BO142" s="151"/>
      <c r="BP142" s="151"/>
      <c r="BQ142" s="152"/>
      <c r="BR142" s="112"/>
      <c r="BX142" s="200" t="str">
        <f>IF([1]回答表!AQ20="下水道事業",IF([1]回答表!BI48="○",[1]回答表!AM161,IF([1]回答表!BL48="○",[1]回答表!AM226,"")),"")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IF([1]回答表!F17="下水道事業",IF([1]回答表!X45="●",[1]回答表!Y195,IF([1]回答表!AA45="●",[1]回答表!Y261,"")),"")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IF([1]回答表!F17="下水道事業",IF([1]回答表!X45="●",[1]回答表!Y196,IF([1]回答表!AA45="●",[1]回答表!Y262,"")),"")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IF([1]回答表!F17="下水道事業",IF([1]回答表!X45="●",[1]回答表!Y198,IF([1]回答表!AA45="●",[1]回答表!Y264,"")),"")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IF([1]回答表!F17="下水道事業",IF([1]回答表!X45="●",[1]回答表!Y199,IF([1]回答表!AA45="●",[1]回答表!Y265,"")),"")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IF([1]回答表!F17="下水道事業",IF([1]回答表!X45="●",[1]回答表!Y200,IF([1]回答表!AA45="●",[1]回答表!Y266,"")),"")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IF([1]回答表!F17="下水道事業",IF([1]回答表!X45="●",[1]回答表!Y201,IF([1]回答表!AA45="●",[1]回答表!Y267,"")),"")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IF([1]回答表!F17="下水道事業",IF([1]回答表!X45="●",[1]回答表!Y202,IF([1]回答表!AA45="●",[1]回答表!Y268,"")),"")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IF([1]回答表!F17="下水道事業",IF([1]回答表!AA45="●","●",""),"")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IF([1]回答表!F17="下水道事業",IF([1]回答表!X45="●",[1]回答表!Y207,IF([1]回答表!AA45="●",[1]回答表!Y273,"")),"")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IF([1]回答表!F17="下水道事業",IF([1]回答表!X45="●",[1]回答表!Y208,IF([1]回答表!AA45="●",[1]回答表!Y274,"")),"")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IF([1]回答表!F17="下水道事業",IF([1]回答表!X45="●",[1]回答表!Y209,IF([1]回答表!AA45="●",[1]回答表!Y275,"")),"")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IF([1]回答表!F17="下水道事業",IF([1]回答表!AD45="●","●",""),"")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IF([1]回答表!F17="下水道事業",IF([1]回答表!AD45="●",[1]回答表!B289,""),"")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IF([1]回答表!F17="下水道事業",IF([1]回答表!AD45="●",[1]回答表!B295,""),"")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IF([1]回答表!BD17="●",IF([1]回答表!X45="●","●",""),"")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IF([1]回答表!BD17="●",IF([1]回答表!X45="●",[1]回答表!B158,IF([1]回答表!AA45="●",[1]回答表!B223,"")),"")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IF([1]回答表!BD17="●",IF([1]回答表!X45="●",[1]回答表!B212,IF([1]回答表!AA45="●",[1]回答表!B278,"")),"")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IF([1]回答表!BD17="●",IF([1]回答表!X45="●",[1]回答表!E212,IF([1]回答表!AA45="●",[1]回答表!E278,"")),"")</f>
        <v/>
      </c>
      <c r="AN179" s="151"/>
      <c r="AO179" s="151"/>
      <c r="AP179" s="151"/>
      <c r="AQ179" s="150" t="str">
        <f>IF([1]回答表!BD17="●",IF([1]回答表!X45="●",[1]回答表!E213,IF([1]回答表!AA45="●",[1]回答表!E279,"")),"")</f>
        <v/>
      </c>
      <c r="AR179" s="151"/>
      <c r="AS179" s="151"/>
      <c r="AT179" s="151"/>
      <c r="AU179" s="150" t="str">
        <f>IF([1]回答表!BD17="●",IF([1]回答表!X45="●",[1]回答表!E214,IF([1]回答表!AA45="●",[1]回答表!E280,"")),"")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IF([1]回答表!BD17="●",IF([1]回答表!AA45="●","●",""),"")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IF([1]回答表!BD17="●",IF([1]回答表!AD45="●","●",""),"")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IF([1]回答表!BD17="●",IF([1]回答表!AD45="●",[1]回答表!B289,""),"")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IF([1]回答表!BD17="●",IF([1]回答表!AD45="●",[1]回答表!B295,""),"")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IF([1]回答表!X46="●","●","")</f>
        <v/>
      </c>
      <c r="O200" s="131"/>
      <c r="P200" s="131"/>
      <c r="Q200" s="132"/>
      <c r="R200" s="119"/>
      <c r="S200" s="119"/>
      <c r="T200" s="119"/>
      <c r="U200" s="133" t="str">
        <f>IF([1]回答表!X46="●",[1]回答表!B307,IF([1]回答表!AA46="●",[1]回答表!B324,""))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IF([1]回答表!X46="●",[1]回答表!U313,IF([1]回答表!AA46="●",[1]回答表!U330,""))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IF([1]回答表!X46="●",[1]回答表!G313,IF([1]回答表!AA46="●",[1]回答表!G330,""))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IF([1]回答表!X46="●",[1]回答表!G314,IF([1]回答表!AA46="●",[1]回答表!G331,""))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IF([1]回答表!X46="●",[1]回答表!X313,IF([1]回答表!AA46="●",[1]回答表!X330,""))</f>
        <v/>
      </c>
      <c r="BG203" s="151"/>
      <c r="BH203" s="151"/>
      <c r="BI203" s="151"/>
      <c r="BJ203" s="150" t="str">
        <f>IF([1]回答表!X46="●",[1]回答表!X314,IF([1]回答表!AA46="●",[1]回答表!X331,""))</f>
        <v/>
      </c>
      <c r="BK203" s="151"/>
      <c r="BL203" s="151"/>
      <c r="BM203" s="152"/>
      <c r="BN203" s="150" t="str">
        <f>IF([1]回答表!X46="●",[1]回答表!X315,IF([1]回答表!AA46="●",[1]回答表!X332,""))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IF([1]回答表!AA46="●","●","")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IF([1]回答表!AD46="●","●","")</f>
        <v/>
      </c>
      <c r="O212" s="131"/>
      <c r="P212" s="131"/>
      <c r="Q212" s="132"/>
      <c r="R212" s="119"/>
      <c r="S212" s="119"/>
      <c r="T212" s="119"/>
      <c r="U212" s="133" t="str">
        <f>IF([1]回答表!AD46="●",[1]回答表!B337,"")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IF([1]回答表!AD46="●",[1]回答表!B343,"")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IF([1]回答表!X47="●","●","")</f>
        <v/>
      </c>
      <c r="O224" s="131"/>
      <c r="P224" s="131"/>
      <c r="Q224" s="132"/>
      <c r="R224" s="119"/>
      <c r="S224" s="119"/>
      <c r="T224" s="119"/>
      <c r="U224" s="133" t="str">
        <f>IF([1]回答表!X47="●",[1]回答表!B356,IF([1]回答表!AA47="●",[1]回答表!B379,""))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IF([1]回答表!X47="●",[1]回答表!B362,"")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IF([1]回答表!X47="●",[1]回答表!B368,IF([1]回答表!AA47="●",[1]回答表!B385,""))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IF([1]回答表!X47="●",[1]回答表!E368,IF([1]回答表!AA47="●",[1]回答表!E385,""))</f>
        <v/>
      </c>
      <c r="BG227" s="151"/>
      <c r="BH227" s="151"/>
      <c r="BI227" s="151"/>
      <c r="BJ227" s="150" t="str">
        <f>IF([1]回答表!X47="●",[1]回答表!E369,IF([1]回答表!AA47="●",[1]回答表!E386,""))</f>
        <v/>
      </c>
      <c r="BK227" s="151"/>
      <c r="BL227" s="151"/>
      <c r="BM227" s="152"/>
      <c r="BN227" s="150" t="str">
        <f>IF([1]回答表!X47="●",[1]回答表!E370,IF([1]回答表!AA47="●",[1]回答表!E387,""))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IF([1]回答表!AA47="●","●","")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IF([1]回答表!AD47="●","●","")</f>
        <v/>
      </c>
      <c r="O236" s="131"/>
      <c r="P236" s="131"/>
      <c r="Q236" s="132"/>
      <c r="R236" s="119"/>
      <c r="S236" s="119"/>
      <c r="T236" s="119"/>
      <c r="U236" s="133" t="str">
        <f>IF([1]回答表!AD47="●",[1]回答表!B392,"")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IF([1]回答表!AD47="●",[1]回答表!B398,"")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IF([1]回答表!X48="●","●","")</f>
        <v/>
      </c>
      <c r="O248" s="131"/>
      <c r="P248" s="131"/>
      <c r="Q248" s="132"/>
      <c r="R248" s="119"/>
      <c r="S248" s="119"/>
      <c r="T248" s="119"/>
      <c r="U248" s="133" t="str">
        <f>IF([1]回答表!X48="●",[1]回答表!B411,IF([1]回答表!AA48="●",[1]回答表!B425,""))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IF([1]回答表!X48="●",[1]回答表!BC418,IF([1]回答表!AA48="●",[1]回答表!BC432,""))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IF([1]回答表!X48="●",[1]回答表!BC423,IF([1]回答表!AA48="●",[1]回答表!BC437,""))</f>
        <v/>
      </c>
      <c r="AZ248" s="272"/>
      <c r="BA248" s="272"/>
      <c r="BB248" s="272"/>
      <c r="BC248" s="120"/>
      <c r="BD248" s="109"/>
      <c r="BE248" s="109"/>
      <c r="BF248" s="138" t="str">
        <f>IF([1]回答表!X48="●",[1]回答表!S417,IF([1]回答表!AA48="●",[1]回答表!S431,""))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IF([1]回答表!X48="●",[1]回答表!BC419,IF([1]回答表!AA48="●",[1]回答表!BC433,""))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IF([1]回答表!X48="●",[1]回答表!V417,IF([1]回答表!AA48="●",[1]回答表!V431,""))</f>
        <v/>
      </c>
      <c r="BG251" s="151"/>
      <c r="BH251" s="151"/>
      <c r="BI251" s="151"/>
      <c r="BJ251" s="150" t="str">
        <f>IF([1]回答表!X48="●",[1]回答表!V418,IF([1]回答表!AA48="●",[1]回答表!V432,""))</f>
        <v/>
      </c>
      <c r="BK251" s="151"/>
      <c r="BL251" s="151"/>
      <c r="BM251" s="152"/>
      <c r="BN251" s="150" t="str">
        <f>IF([1]回答表!X48="●",[1]回答表!V419,IF([1]回答表!AA48="●",[1]回答表!V433,""))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IF([1]回答表!X48="●",[1]回答表!BC420,IF([1]回答表!AA48="●",[1]回答表!BC434,""))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IF([1]回答表!X48="●",[1]回答表!BC424,IF([1]回答表!AA48="●",[1]回答表!BC438,""))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IF([1]回答表!AA48="●","●","")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IF([1]回答表!X48="●",[1]回答表!BC421,IF([1]回答表!AA48="●",[1]回答表!BC435,""))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IF([1]回答表!X48="●",[1]回答表!BC422,IF([1]回答表!AA48="●",[1]回答表!BC436,""))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IF([1]回答表!X48="●",[1]回答表!BC425,IF([1]回答表!AA48="●",[1]回答表!BC439,""))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IF([1]回答表!AD48="●","●","")</f>
        <v/>
      </c>
      <c r="O260" s="131"/>
      <c r="P260" s="131"/>
      <c r="Q260" s="132"/>
      <c r="R260" s="119"/>
      <c r="S260" s="119"/>
      <c r="T260" s="119"/>
      <c r="U260" s="133" t="str">
        <f>IF([1]回答表!AD48="●",[1]回答表!B439,"")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IF([1]回答表!AD48="●",[1]回答表!B445,"")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IF([1]回答表!X49="●","●","")</f>
        <v/>
      </c>
      <c r="O271" s="131"/>
      <c r="P271" s="131"/>
      <c r="Q271" s="132"/>
      <c r="R271" s="119"/>
      <c r="S271" s="119"/>
      <c r="T271" s="119"/>
      <c r="U271" s="133" t="str">
        <f>IF([1]回答表!X49="●",[1]回答表!B458,IF([1]回答表!AA49="●",[1]回答表!B475,""))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IF([1]回答表!X49="●",[1]回答表!B468,IF([1]回答表!AA49="●",[1]回答表!B485,""))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IF([1]回答表!X49="●",[1]回答表!G464,IF([1]回答表!AA49="●",[1]回答表!G481,""))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IF([1]回答表!X49="●",[1]回答表!G465,IF([1]回答表!AA49="●",[1]回答表!G482,""))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IF([1]回答表!X49="●",[1]回答表!E468,IF([1]回答表!AA49="●",[1]回答表!E485,""))</f>
        <v/>
      </c>
      <c r="BG274" s="151"/>
      <c r="BH274" s="151"/>
      <c r="BI274" s="151"/>
      <c r="BJ274" s="150" t="str">
        <f>IF([1]回答表!X49="●",[1]回答表!E469,IF([1]回答表!AA49="●",[1]回答表!E486,""))</f>
        <v/>
      </c>
      <c r="BK274" s="151"/>
      <c r="BL274" s="151"/>
      <c r="BM274" s="152"/>
      <c r="BN274" s="150" t="str">
        <f>IF([1]回答表!X49="●",[1]回答表!E470,IF([1]回答表!AA49="●",[1]回答表!E487,""))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IF([1]回答表!AA49="●","●","")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IF([1]回答表!AD49="●","●","")</f>
        <v/>
      </c>
      <c r="O283" s="131"/>
      <c r="P283" s="131"/>
      <c r="Q283" s="132"/>
      <c r="R283" s="119"/>
      <c r="S283" s="119"/>
      <c r="T283" s="119"/>
      <c r="U283" s="133" t="str">
        <f>IF([1]回答表!AD49="●",[1]回答表!B492,"")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IF([1]回答表!AD49="●",[1]回答表!B498,"")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IF([1]回答表!R50="●",[1]回答表!B511,"")</f>
        <v>人員が少なく、事業の規模が小さいため、抜本的な改革の検討に至らない。また、現行の経営体制で健全な事業運営ができている。</v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11" priority="2">
      <formula>$BB$25="○"</formula>
    </cfRule>
  </conditionalFormatting>
  <conditionalFormatting sqref="BD28:BD30">
    <cfRule type="expression" dxfId="1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3D6C-0B32-4D54-97B0-3754B76BFBE8}">
  <sheetPr>
    <pageSetUpPr fitToPage="1"/>
  </sheetPr>
  <dimension ref="A1:CN315"/>
  <sheetViews>
    <sheetView showZeros="0" view="pageBreakPreview" zoomScale="60" zoomScaleNormal="55" workbookViewId="0">
      <selection activeCell="BN142" sqref="BN142:BQ146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IF(COUNTIF([2]回答表!K15,"*")&gt;0,[2]回答表!K15,"")</f>
        <v>井川町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IF(COUNTIF([2]回答表!F17,"*")&gt;0,[2]回答表!F17,"")</f>
        <v>下水道事業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IF(COUNTIF([2]回答表!W17,"*")&gt;0,[2]回答表!W17,"")</f>
        <v>特定環境保全公共下水道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IF(COUNTIF([2]回答表!F19,"*")&gt;0,[2]回答表!F19,"")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IF([2]回答表!R43="●","●","")</f>
        <v/>
      </c>
      <c r="E24" s="80"/>
      <c r="F24" s="80"/>
      <c r="G24" s="80"/>
      <c r="H24" s="80"/>
      <c r="I24" s="80"/>
      <c r="J24" s="81"/>
      <c r="K24" s="79" t="str">
        <f>IF([2]回答表!R44="●","●","")</f>
        <v/>
      </c>
      <c r="L24" s="80"/>
      <c r="M24" s="80"/>
      <c r="N24" s="80"/>
      <c r="O24" s="80"/>
      <c r="P24" s="80"/>
      <c r="Q24" s="81"/>
      <c r="R24" s="79" t="str">
        <f>IF([2]回答表!R45="●","●","")</f>
        <v/>
      </c>
      <c r="S24" s="80"/>
      <c r="T24" s="80"/>
      <c r="U24" s="80"/>
      <c r="V24" s="80"/>
      <c r="W24" s="80"/>
      <c r="X24" s="81"/>
      <c r="Y24" s="79" t="str">
        <f>IF([2]回答表!R46="●","●","")</f>
        <v/>
      </c>
      <c r="Z24" s="80"/>
      <c r="AA24" s="80"/>
      <c r="AB24" s="80"/>
      <c r="AC24" s="80"/>
      <c r="AD24" s="80"/>
      <c r="AE24" s="81"/>
      <c r="AF24" s="79" t="str">
        <f>IF([2]回答表!R47="●","●","")</f>
        <v/>
      </c>
      <c r="AG24" s="80"/>
      <c r="AH24" s="80"/>
      <c r="AI24" s="80"/>
      <c r="AJ24" s="80"/>
      <c r="AK24" s="80"/>
      <c r="AL24" s="81"/>
      <c r="AM24" s="79" t="str">
        <f>IF([2]回答表!R48="●","●","")</f>
        <v/>
      </c>
      <c r="AN24" s="80"/>
      <c r="AO24" s="80"/>
      <c r="AP24" s="80"/>
      <c r="AQ24" s="80"/>
      <c r="AR24" s="80"/>
      <c r="AS24" s="81"/>
      <c r="AT24" s="79" t="str">
        <f>IF([2]回答表!R49="●","●","")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IF([2]回答表!R50="●","●","")</f>
        <v>●</v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IF([2]回答表!X43="●","●","")</f>
        <v/>
      </c>
      <c r="O36" s="131"/>
      <c r="P36" s="131"/>
      <c r="Q36" s="132"/>
      <c r="R36" s="119"/>
      <c r="S36" s="119"/>
      <c r="T36" s="119"/>
      <c r="U36" s="133" t="str">
        <f>IF([2]回答表!X43="●",[2]回答表!B59,IF([2]回答表!AA43="●",[2]回答表!B79,""))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IF([2]回答表!X43="●",[2]回答表!S65,IF([2]回答表!AA43="●",[2]回答表!S85,""))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IF([2]回答表!X43="●",[2]回答表!G65,IF([2]回答表!AA43="●",[2]回答表!G85,""))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IF([2]回答表!X43="●",[2]回答表!G66,IF([2]回答表!AA43="●",[2]回答表!G86,""))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IF([2]回答表!X43="●",[2]回答表!V65,IF([2]回答表!AA43="●",[2]回答表!V85,""))</f>
        <v/>
      </c>
      <c r="BG39" s="16"/>
      <c r="BH39" s="16"/>
      <c r="BI39" s="17"/>
      <c r="BJ39" s="150" t="str">
        <f>IF([2]回答表!X43="●",[2]回答表!V66,IF([2]回答表!AA43="●",[2]回答表!V86,""))</f>
        <v/>
      </c>
      <c r="BK39" s="16"/>
      <c r="BL39" s="16"/>
      <c r="BM39" s="17"/>
      <c r="BN39" s="150" t="str">
        <f>IF([2]回答表!X43="●",[2]回答表!V67,IF([2]回答表!AA43="●",[2]回答表!V87,""))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IF([2]回答表!X43="●",[2]回答表!O71,IF([2]回答表!AA43="●",[2]回答表!O91,""))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IF([2]回答表!X43="●",[2]回答表!O72,IF([2]回答表!AA43="●",[2]回答表!O92,""))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IF([2]回答表!AA43="●","●","")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IF([2]回答表!X43="●",[2]回答表!O73,IF([2]回答表!AA43="●",[2]回答表!O93,""))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IF([2]回答表!X43="●",[2]回答表!O74,IF([2]回答表!AA43="●",[2]回答表!O94,""))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IF([2]回答表!X43="●",[2]回答表!AG71,IF([2]回答表!AA43="●",[2]回答表!AG91,""))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IF([2]回答表!X43="●",[2]回答表!AG72,IF([2]回答表!AA43="●",[2]回答表!AG92,""))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IF([2]回答表!AD43="●","●","")</f>
        <v/>
      </c>
      <c r="O51" s="131"/>
      <c r="P51" s="131"/>
      <c r="Q51" s="132"/>
      <c r="R51" s="119"/>
      <c r="S51" s="119"/>
      <c r="T51" s="119"/>
      <c r="U51" s="133" t="str">
        <f>IF([2]回答表!AD43="●",[2]回答表!B99,"")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IF([2]回答表!AD43="●",[2]回答表!B104,"")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IF([2]回答表!X44="●","●","")</f>
        <v/>
      </c>
      <c r="O62" s="131"/>
      <c r="P62" s="131"/>
      <c r="Q62" s="132"/>
      <c r="R62" s="119"/>
      <c r="S62" s="119"/>
      <c r="T62" s="119"/>
      <c r="U62" s="133" t="str">
        <f>IF([2]回答表!X44="●",[2]回答表!B115,IF([2]回答表!AA44="●",[2]回答表!B127,""))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IF([2]回答表!X44="●",[2]回答表!S121,IF([2]回答表!AA44="●",[2]回答表!S133,""))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IF([2]回答表!X44="●",[2]回答表!J121,IF([2]回答表!AA44="●",[2]回答表!J133,""))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IF([2]回答表!X44="●",[2]回答表!J122,IF([2]回答表!AA44="●",[2]回答表!J134,""))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IF([2]回答表!X44="●",[2]回答表!V121,IF([2]回答表!AA44="●",[2]回答表!V133,""))</f>
        <v/>
      </c>
      <c r="BG65" s="151"/>
      <c r="BH65" s="151"/>
      <c r="BI65" s="151"/>
      <c r="BJ65" s="150" t="str">
        <f>IF([2]回答表!X44="●",[2]回答表!V122,IF([2]回答表!AA44="●",[2]回答表!V134,""))</f>
        <v/>
      </c>
      <c r="BK65" s="151"/>
      <c r="BL65" s="151"/>
      <c r="BM65" s="151"/>
      <c r="BN65" s="150" t="str">
        <f>IF([2]回答表!X44="●",[2]回答表!V123,IF([2]回答表!AA44="●",[2]回答表!V135,""))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IF([2]回答表!AA44="●","●","")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IF([2]回答表!AD44="●","●","")</f>
        <v/>
      </c>
      <c r="O74" s="131"/>
      <c r="P74" s="131"/>
      <c r="Q74" s="132"/>
      <c r="R74" s="119"/>
      <c r="S74" s="119"/>
      <c r="T74" s="119"/>
      <c r="U74" s="133" t="str">
        <f>IF([2]回答表!AD44="●",[2]回答表!B140,"")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IF([2]回答表!AD44="●",[2]回答表!B146,"")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IF([2]回答表!F17="水道事業",IF([2]回答表!X45="●","●",""),"")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IF([2]回答表!F17="水道事業",IF([2]回答表!X45="●",[2]回答表!B158,IF([2]回答表!AA45="●",[2]回答表!B223,"")),"")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IF([2]回答表!F17="水道事業",IF([2]回答表!X45="●",[2]回答表!B212,IF([2]回答表!AA45="●",[2]回答表!B278,"")),"")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IF([2]回答表!F17="水道事業",IF([2]回答表!X45="●",[2]回答表!J166,IF([2]回答表!AA45="●",[2]回答表!J231,"")),"")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IF([2]回答表!F17="水道事業",IF([2]回答表!X45="●",[2]回答表!J173,IF([2]回答表!AA45="●",[2]回答表!J238,"")),"")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IF([2]回答表!F17="水道事業",IF([2]回答表!X45="●",[2]回答表!E212,IF([2]回答表!AA45="●",[2]回答表!E278,"")),"")</f>
        <v/>
      </c>
      <c r="BG89" s="151"/>
      <c r="BH89" s="151"/>
      <c r="BI89" s="151"/>
      <c r="BJ89" s="150" t="str">
        <f>IF([2]回答表!F17="水道事業",IF([2]回答表!X45="●",[2]回答表!E213,IF([2]回答表!AA45="●",[2]回答表!E279,"")),"")</f>
        <v/>
      </c>
      <c r="BK89" s="151"/>
      <c r="BL89" s="151"/>
      <c r="BM89" s="151"/>
      <c r="BN89" s="150" t="str">
        <f>IF([2]回答表!F17="水道事業",IF([2]回答表!X45="●",[2]回答表!E214,IF([2]回答表!AA45="●",[2]回答表!E280,"")),"")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IF([2]回答表!F17="水道事業",IF([2]回答表!AA45="●","●",""),"")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IF([2]回答表!F17="水道事業",IF([2]回答表!X45="●",[2]回答表!J176,IF([2]回答表!AA45="●",[2]回答表!J241,"")),"")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IF([2]回答表!F17="水道事業",IF([2]回答表!X45="●",[2]回答表!J180,IF([2]回答表!AA45="●",[2]回答表!J245,"")),"")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IF([2]回答表!F17="水道事業",IF([2]回答表!AD45="●","●",""),"")</f>
        <v/>
      </c>
      <c r="O98" s="131"/>
      <c r="P98" s="131"/>
      <c r="Q98" s="132"/>
      <c r="R98" s="119"/>
      <c r="S98" s="119"/>
      <c r="T98" s="119"/>
      <c r="U98" s="133" t="str">
        <f>IF([2]回答表!F17="水道事業",IF([2]回答表!AD45="●",[2]回答表!B289,""),"")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IF([2]回答表!F17="水道事業",IF([2]回答表!AD45="●",[2]回答表!B295,""),"")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IF([2]回答表!F17="簡易水道事業",IF([2]回答表!X45="●",[2]回答表!B158,IF([2]回答表!AA45="●",[2]回答表!B223,"")),"")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IF([2]回答表!F17="簡易水道事業",IF([2]回答表!X45="●",[2]回答表!B212,IF([2]回答表!AA45="●",[2]回答表!B278,"")),"")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IF([2]回答表!F17="簡易水道事業",IF([2]回答表!X45="●","●",""),"")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IF([2]回答表!F17="簡易水道事業",IF([2]回答表!X45="●",[2]回答表!Y185,IF([2]回答表!AA45="●",[2]回答表!Y251,"")),"")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IF([2]回答表!F17="簡易水道事業",IF([2]回答表!X45="●",[2]回答表!E212,IF([2]回答表!AA45="●",[2]回答表!E278,"")),"")</f>
        <v/>
      </c>
      <c r="BG113" s="151"/>
      <c r="BH113" s="151"/>
      <c r="BI113" s="151"/>
      <c r="BJ113" s="150" t="str">
        <f>IF([2]回答表!F17="簡易水道事業",IF([2]回答表!X45="●",[2]回答表!E213,IF([2]回答表!AA45="●",[2]回答表!E279,"")),"")</f>
        <v/>
      </c>
      <c r="BK113" s="151"/>
      <c r="BL113" s="151"/>
      <c r="BM113" s="151"/>
      <c r="BN113" s="150" t="str">
        <f>IF([2]回答表!F17="簡易水道事業",IF([2]回答表!X45="●",[2]回答表!E214,IF([2]回答表!AA45="●",[2]回答表!E280,"")),"")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IF([2]回答表!F17="簡易水道事業",IF([2]回答表!X45="●",[2]回答表!Y186,IF([2]回答表!AA45="●",[2]回答表!Y252,"")),"")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IF([2]回答表!F17="簡易水道事業",IF([2]回答表!AA45="●","●",""),"")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IF([2]回答表!F17="簡易水道事業",IF([2]回答表!X45="●",[2]回答表!Y187,IF([2]回答表!AA45="●",[2]回答表!Y253,"")),"")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IF([2]回答表!F17="簡易水道事業",IF([2]回答表!X45="●",[2]回答表!Y189,IF([2]回答表!AA45="●",[2]回答表!Y255,"")),"")</f>
        <v/>
      </c>
      <c r="AN122" s="233"/>
      <c r="AO122" s="233"/>
      <c r="AP122" s="233"/>
      <c r="AQ122" s="233"/>
      <c r="AR122" s="233"/>
      <c r="AS122" s="233" t="str">
        <f>IF([2]回答表!F17="簡易水道事業",IF([2]回答表!X45="●",[2]回答表!Y190,IF([2]回答表!AA45="●",[2]回答表!Y256,"")),"")</f>
        <v/>
      </c>
      <c r="AT122" s="233"/>
      <c r="AU122" s="233"/>
      <c r="AV122" s="233"/>
      <c r="AW122" s="233"/>
      <c r="AX122" s="233"/>
      <c r="AY122" s="233" t="str">
        <f>IF([2]回答表!F17="簡易水道事業",IF([2]回答表!X45="●",[2]回答表!Y191,IF([2]回答表!AA45="●",[2]回答表!Y257,"")),"")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IF([2]回答表!F17="簡易水道事業",IF([2]回答表!AD45="●","●",""),"")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IF([2]回答表!F17="簡易水道事業",IF([2]回答表!AD45="●",[2]回答表!B289,""),"")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IF([2]回答表!F17="簡易水道事業",IF([2]回答表!AD45="●",[2]回答表!B295,""),"")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IF([2]回答表!F17="下水道事業",IF([2]回答表!X45="●","●",""),"")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IF([2]回答表!F17="下水道事業",IF([2]回答表!X45="●",[2]回答表!B158,IF([2]回答表!AA45="●",[2]回答表!B223,"")),"")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IF([2]回答表!F17="下水道事業",IF([2]回答表!X45="●",[2]回答表!B212,IF([2]回答表!AA45="●",[2]回答表!B278,"")),"")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IF([2]回答表!F17="下水道事業",IF([2]回答表!X45="●",[2]回答表!Y193,IF([2]回答表!AA45="●",[2]回答表!Y259,"")),"")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IF([2]回答表!F17="下水道事業",IF([2]回答表!X45="●",[2]回答表!E212,IF([2]回答表!AA45="●",[2]回答表!E278,"")),"")</f>
        <v/>
      </c>
      <c r="BG142" s="151"/>
      <c r="BH142" s="151"/>
      <c r="BI142" s="151"/>
      <c r="BJ142" s="150" t="str">
        <f>IF([2]回答表!F17="下水道事業",IF([2]回答表!X45="●",[2]回答表!E213,IF([2]回答表!AA45="●",[2]回答表!E279,"")),"")</f>
        <v/>
      </c>
      <c r="BK142" s="151"/>
      <c r="BL142" s="151"/>
      <c r="BM142" s="151"/>
      <c r="BN142" s="150" t="str">
        <f>IF([2]回答表!F17="下水道事業",IF([2]回答表!X45="●",[2]回答表!E214,IF([2]回答表!AA45="●",[2]回答表!E280,"")),"")</f>
        <v/>
      </c>
      <c r="BO142" s="151"/>
      <c r="BP142" s="151"/>
      <c r="BQ142" s="152"/>
      <c r="BR142" s="112"/>
      <c r="BX142" s="200" t="str">
        <f>IF([2]回答表!AQ20="下水道事業",IF([2]回答表!BI48="○",[2]回答表!AM161,IF([2]回答表!BL48="○",[2]回答表!AM226,"")),"")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IF([2]回答表!F17="下水道事業",IF([2]回答表!X45="●",[2]回答表!Y195,IF([2]回答表!AA45="●",[2]回答表!Y261,"")),"")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IF([2]回答表!F17="下水道事業",IF([2]回答表!X45="●",[2]回答表!Y196,IF([2]回答表!AA45="●",[2]回答表!Y262,"")),"")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IF([2]回答表!F17="下水道事業",IF([2]回答表!X45="●",[2]回答表!Y198,IF([2]回答表!AA45="●",[2]回答表!Y264,"")),"")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IF([2]回答表!F17="下水道事業",IF([2]回答表!X45="●",[2]回答表!Y199,IF([2]回答表!AA45="●",[2]回答表!Y265,"")),"")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IF([2]回答表!F17="下水道事業",IF([2]回答表!X45="●",[2]回答表!Y200,IF([2]回答表!AA45="●",[2]回答表!Y266,"")),"")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IF([2]回答表!F17="下水道事業",IF([2]回答表!X45="●",[2]回答表!Y201,IF([2]回答表!AA45="●",[2]回答表!Y267,"")),"")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IF([2]回答表!F17="下水道事業",IF([2]回答表!X45="●",[2]回答表!Y202,IF([2]回答表!AA45="●",[2]回答表!Y268,"")),"")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IF([2]回答表!F17="下水道事業",IF([2]回答表!AA45="●","●",""),"")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IF([2]回答表!F17="下水道事業",IF([2]回答表!X45="●",[2]回答表!Y207,IF([2]回答表!AA45="●",[2]回答表!Y273,"")),"")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IF([2]回答表!F17="下水道事業",IF([2]回答表!X45="●",[2]回答表!Y208,IF([2]回答表!AA45="●",[2]回答表!Y274,"")),"")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IF([2]回答表!F17="下水道事業",IF([2]回答表!X45="●",[2]回答表!Y209,IF([2]回答表!AA45="●",[2]回答表!Y275,"")),"")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IF([2]回答表!F17="下水道事業",IF([2]回答表!AD45="●","●",""),"")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IF([2]回答表!F17="下水道事業",IF([2]回答表!AD45="●",[2]回答表!B289,""),"")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IF([2]回答表!F17="下水道事業",IF([2]回答表!AD45="●",[2]回答表!B295,""),"")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IF([2]回答表!BD17="●",IF([2]回答表!X45="●","●",""),"")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IF([2]回答表!BD17="●",IF([2]回答表!X45="●",[2]回答表!B158,IF([2]回答表!AA45="●",[2]回答表!B223,"")),"")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IF([2]回答表!BD17="●",IF([2]回答表!X45="●",[2]回答表!B212,IF([2]回答表!AA45="●",[2]回答表!B278,"")),"")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IF([2]回答表!BD17="●",IF([2]回答表!X45="●",[2]回答表!E212,IF([2]回答表!AA45="●",[2]回答表!E278,"")),"")</f>
        <v/>
      </c>
      <c r="AN179" s="151"/>
      <c r="AO179" s="151"/>
      <c r="AP179" s="151"/>
      <c r="AQ179" s="150" t="str">
        <f>IF([2]回答表!BD17="●",IF([2]回答表!X45="●",[2]回答表!E213,IF([2]回答表!AA45="●",[2]回答表!E279,"")),"")</f>
        <v/>
      </c>
      <c r="AR179" s="151"/>
      <c r="AS179" s="151"/>
      <c r="AT179" s="151"/>
      <c r="AU179" s="150" t="str">
        <f>IF([2]回答表!BD17="●",IF([2]回答表!X45="●",[2]回答表!E214,IF([2]回答表!AA45="●",[2]回答表!E280,"")),"")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IF([2]回答表!BD17="●",IF([2]回答表!AA45="●","●",""),"")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IF([2]回答表!BD17="●",IF([2]回答表!AD45="●","●",""),"")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IF([2]回答表!BD17="●",IF([2]回答表!AD45="●",[2]回答表!B289,""),"")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IF([2]回答表!BD17="●",IF([2]回答表!AD45="●",[2]回答表!B295,""),"")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IF([2]回答表!X46="●","●","")</f>
        <v/>
      </c>
      <c r="O200" s="131"/>
      <c r="P200" s="131"/>
      <c r="Q200" s="132"/>
      <c r="R200" s="119"/>
      <c r="S200" s="119"/>
      <c r="T200" s="119"/>
      <c r="U200" s="133" t="str">
        <f>IF([2]回答表!X46="●",[2]回答表!B307,IF([2]回答表!AA46="●",[2]回答表!B324,""))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IF([2]回答表!X46="●",[2]回答表!U313,IF([2]回答表!AA46="●",[2]回答表!U330,""))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IF([2]回答表!X46="●",[2]回答表!G313,IF([2]回答表!AA46="●",[2]回答表!G330,""))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IF([2]回答表!X46="●",[2]回答表!G314,IF([2]回答表!AA46="●",[2]回答表!G331,""))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IF([2]回答表!X46="●",[2]回答表!X313,IF([2]回答表!AA46="●",[2]回答表!X330,""))</f>
        <v/>
      </c>
      <c r="BG203" s="151"/>
      <c r="BH203" s="151"/>
      <c r="BI203" s="151"/>
      <c r="BJ203" s="150" t="str">
        <f>IF([2]回答表!X46="●",[2]回答表!X314,IF([2]回答表!AA46="●",[2]回答表!X331,""))</f>
        <v/>
      </c>
      <c r="BK203" s="151"/>
      <c r="BL203" s="151"/>
      <c r="BM203" s="152"/>
      <c r="BN203" s="150" t="str">
        <f>IF([2]回答表!X46="●",[2]回答表!X315,IF([2]回答表!AA46="●",[2]回答表!X332,""))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IF([2]回答表!AA46="●","●","")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IF([2]回答表!AD46="●","●","")</f>
        <v/>
      </c>
      <c r="O212" s="131"/>
      <c r="P212" s="131"/>
      <c r="Q212" s="132"/>
      <c r="R212" s="119"/>
      <c r="S212" s="119"/>
      <c r="T212" s="119"/>
      <c r="U212" s="133" t="str">
        <f>IF([2]回答表!AD46="●",[2]回答表!B337,"")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IF([2]回答表!AD46="●",[2]回答表!B343,"")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IF([2]回答表!X47="●","●","")</f>
        <v/>
      </c>
      <c r="O224" s="131"/>
      <c r="P224" s="131"/>
      <c r="Q224" s="132"/>
      <c r="R224" s="119"/>
      <c r="S224" s="119"/>
      <c r="T224" s="119"/>
      <c r="U224" s="133" t="str">
        <f>IF([2]回答表!X47="●",[2]回答表!B356,IF([2]回答表!AA47="●",[2]回答表!B379,""))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IF([2]回答表!X47="●",[2]回答表!B362,"")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IF([2]回答表!X47="●",[2]回答表!B368,IF([2]回答表!AA47="●",[2]回答表!B385,""))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IF([2]回答表!X47="●",[2]回答表!E368,IF([2]回答表!AA47="●",[2]回答表!E385,""))</f>
        <v/>
      </c>
      <c r="BG227" s="151"/>
      <c r="BH227" s="151"/>
      <c r="BI227" s="151"/>
      <c r="BJ227" s="150" t="str">
        <f>IF([2]回答表!X47="●",[2]回答表!E369,IF([2]回答表!AA47="●",[2]回答表!E386,""))</f>
        <v/>
      </c>
      <c r="BK227" s="151"/>
      <c r="BL227" s="151"/>
      <c r="BM227" s="152"/>
      <c r="BN227" s="150" t="str">
        <f>IF([2]回答表!X47="●",[2]回答表!E370,IF([2]回答表!AA47="●",[2]回答表!E387,""))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IF([2]回答表!AA47="●","●","")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IF([2]回答表!AD47="●","●","")</f>
        <v/>
      </c>
      <c r="O236" s="131"/>
      <c r="P236" s="131"/>
      <c r="Q236" s="132"/>
      <c r="R236" s="119"/>
      <c r="S236" s="119"/>
      <c r="T236" s="119"/>
      <c r="U236" s="133" t="str">
        <f>IF([2]回答表!AD47="●",[2]回答表!B392,"")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IF([2]回答表!AD47="●",[2]回答表!B398,"")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IF([2]回答表!X48="●","●","")</f>
        <v/>
      </c>
      <c r="O248" s="131"/>
      <c r="P248" s="131"/>
      <c r="Q248" s="132"/>
      <c r="R248" s="119"/>
      <c r="S248" s="119"/>
      <c r="T248" s="119"/>
      <c r="U248" s="133" t="str">
        <f>IF([2]回答表!X48="●",[2]回答表!B411,IF([2]回答表!AA48="●",[2]回答表!B425,""))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IF([2]回答表!X48="●",[2]回答表!BC418,IF([2]回答表!AA48="●",[2]回答表!BC432,""))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IF([2]回答表!X48="●",[2]回答表!BC423,IF([2]回答表!AA48="●",[2]回答表!BC437,""))</f>
        <v/>
      </c>
      <c r="AZ248" s="272"/>
      <c r="BA248" s="272"/>
      <c r="BB248" s="272"/>
      <c r="BC248" s="120"/>
      <c r="BD248" s="109"/>
      <c r="BE248" s="109"/>
      <c r="BF248" s="138" t="str">
        <f>IF([2]回答表!X48="●",[2]回答表!S417,IF([2]回答表!AA48="●",[2]回答表!S431,""))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IF([2]回答表!X48="●",[2]回答表!BC419,IF([2]回答表!AA48="●",[2]回答表!BC433,""))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IF([2]回答表!X48="●",[2]回答表!V417,IF([2]回答表!AA48="●",[2]回答表!V431,""))</f>
        <v/>
      </c>
      <c r="BG251" s="151"/>
      <c r="BH251" s="151"/>
      <c r="BI251" s="151"/>
      <c r="BJ251" s="150" t="str">
        <f>IF([2]回答表!X48="●",[2]回答表!V418,IF([2]回答表!AA48="●",[2]回答表!V432,""))</f>
        <v/>
      </c>
      <c r="BK251" s="151"/>
      <c r="BL251" s="151"/>
      <c r="BM251" s="152"/>
      <c r="BN251" s="150" t="str">
        <f>IF([2]回答表!X48="●",[2]回答表!V419,IF([2]回答表!AA48="●",[2]回答表!V433,""))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IF([2]回答表!X48="●",[2]回答表!BC420,IF([2]回答表!AA48="●",[2]回答表!BC434,""))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IF([2]回答表!X48="●",[2]回答表!BC424,IF([2]回答表!AA48="●",[2]回答表!BC438,""))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IF([2]回答表!AA48="●","●","")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IF([2]回答表!X48="●",[2]回答表!BC421,IF([2]回答表!AA48="●",[2]回答表!BC435,""))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IF([2]回答表!X48="●",[2]回答表!BC422,IF([2]回答表!AA48="●",[2]回答表!BC436,""))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IF([2]回答表!X48="●",[2]回答表!BC425,IF([2]回答表!AA48="●",[2]回答表!BC439,""))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IF([2]回答表!AD48="●","●","")</f>
        <v/>
      </c>
      <c r="O260" s="131"/>
      <c r="P260" s="131"/>
      <c r="Q260" s="132"/>
      <c r="R260" s="119"/>
      <c r="S260" s="119"/>
      <c r="T260" s="119"/>
      <c r="U260" s="133" t="str">
        <f>IF([2]回答表!AD48="●",[2]回答表!B439,"")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IF([2]回答表!AD48="●",[2]回答表!B445,"")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IF([2]回答表!X49="●","●","")</f>
        <v/>
      </c>
      <c r="O271" s="131"/>
      <c r="P271" s="131"/>
      <c r="Q271" s="132"/>
      <c r="R271" s="119"/>
      <c r="S271" s="119"/>
      <c r="T271" s="119"/>
      <c r="U271" s="133" t="str">
        <f>IF([2]回答表!X49="●",[2]回答表!B458,IF([2]回答表!AA49="●",[2]回答表!B475,""))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IF([2]回答表!X49="●",[2]回答表!B468,IF([2]回答表!AA49="●",[2]回答表!B485,""))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IF([2]回答表!X49="●",[2]回答表!G464,IF([2]回答表!AA49="●",[2]回答表!G481,""))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IF([2]回答表!X49="●",[2]回答表!G465,IF([2]回答表!AA49="●",[2]回答表!G482,""))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IF([2]回答表!X49="●",[2]回答表!E468,IF([2]回答表!AA49="●",[2]回答表!E485,""))</f>
        <v/>
      </c>
      <c r="BG274" s="151"/>
      <c r="BH274" s="151"/>
      <c r="BI274" s="151"/>
      <c r="BJ274" s="150" t="str">
        <f>IF([2]回答表!X49="●",[2]回答表!E469,IF([2]回答表!AA49="●",[2]回答表!E486,""))</f>
        <v/>
      </c>
      <c r="BK274" s="151"/>
      <c r="BL274" s="151"/>
      <c r="BM274" s="152"/>
      <c r="BN274" s="150" t="str">
        <f>IF([2]回答表!X49="●",[2]回答表!E470,IF([2]回答表!AA49="●",[2]回答表!E487,""))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IF([2]回答表!AA49="●","●","")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IF([2]回答表!AD49="●","●","")</f>
        <v/>
      </c>
      <c r="O283" s="131"/>
      <c r="P283" s="131"/>
      <c r="Q283" s="132"/>
      <c r="R283" s="119"/>
      <c r="S283" s="119"/>
      <c r="T283" s="119"/>
      <c r="U283" s="133" t="str">
        <f>IF([2]回答表!AD49="●",[2]回答表!B492,"")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IF([2]回答表!AD49="●",[2]回答表!B498,"")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IF([2]回答表!R50="●",[2]回答表!B511,"")</f>
        <v>事業の規模が小さく、人員不足等の理由から、抜本的な改革の検討に至らないため、近隣市町村との強制的な広域化がない限り、今後も現行の経営体制を継続していく。</v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9" priority="2">
      <formula>$BB$25="○"</formula>
    </cfRule>
  </conditionalFormatting>
  <conditionalFormatting sqref="BD28:BD30">
    <cfRule type="expression" dxfId="8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8A82-0E93-4F15-8BBA-F5E4BA560ED0}">
  <sheetPr>
    <pageSetUpPr fitToPage="1"/>
  </sheetPr>
  <dimension ref="A1:CN315"/>
  <sheetViews>
    <sheetView showZeros="0" view="pageBreakPreview" zoomScale="60" zoomScaleNormal="55" workbookViewId="0">
      <selection activeCell="BN142" sqref="BN142:BQ146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IF(COUNTIF([3]回答表!K15,"*")&gt;0,[3]回答表!K15,"")</f>
        <v>井川町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IF(COUNTIF([3]回答表!F17,"*")&gt;0,[3]回答表!F17,"")</f>
        <v>下水道事業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IF(COUNTIF([3]回答表!W17,"*")&gt;0,[3]回答表!W17,"")</f>
        <v>農業集落排水施設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IF(COUNTIF([3]回答表!F19,"*")&gt;0,[3]回答表!F19,"")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IF([3]回答表!R43="●","●","")</f>
        <v>●</v>
      </c>
      <c r="E24" s="80"/>
      <c r="F24" s="80"/>
      <c r="G24" s="80"/>
      <c r="H24" s="80"/>
      <c r="I24" s="80"/>
      <c r="J24" s="81"/>
      <c r="K24" s="79" t="str">
        <f>IF([3]回答表!R44="●","●","")</f>
        <v/>
      </c>
      <c r="L24" s="80"/>
      <c r="M24" s="80"/>
      <c r="N24" s="80"/>
      <c r="O24" s="80"/>
      <c r="P24" s="80"/>
      <c r="Q24" s="81"/>
      <c r="R24" s="79" t="str">
        <f>IF([3]回答表!R45="●","●","")</f>
        <v/>
      </c>
      <c r="S24" s="80"/>
      <c r="T24" s="80"/>
      <c r="U24" s="80"/>
      <c r="V24" s="80"/>
      <c r="W24" s="80"/>
      <c r="X24" s="81"/>
      <c r="Y24" s="79" t="str">
        <f>IF([3]回答表!R46="●","●","")</f>
        <v/>
      </c>
      <c r="Z24" s="80"/>
      <c r="AA24" s="80"/>
      <c r="AB24" s="80"/>
      <c r="AC24" s="80"/>
      <c r="AD24" s="80"/>
      <c r="AE24" s="81"/>
      <c r="AF24" s="79" t="str">
        <f>IF([3]回答表!R47="●","●","")</f>
        <v/>
      </c>
      <c r="AG24" s="80"/>
      <c r="AH24" s="80"/>
      <c r="AI24" s="80"/>
      <c r="AJ24" s="80"/>
      <c r="AK24" s="80"/>
      <c r="AL24" s="81"/>
      <c r="AM24" s="79" t="str">
        <f>IF([3]回答表!R48="●","●","")</f>
        <v/>
      </c>
      <c r="AN24" s="80"/>
      <c r="AO24" s="80"/>
      <c r="AP24" s="80"/>
      <c r="AQ24" s="80"/>
      <c r="AR24" s="80"/>
      <c r="AS24" s="81"/>
      <c r="AT24" s="79" t="str">
        <f>IF([3]回答表!R49="●","●","")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IF([3]回答表!R50="●","●","")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IF([3]回答表!X43="●","●","")</f>
        <v>●</v>
      </c>
      <c r="O36" s="131"/>
      <c r="P36" s="131"/>
      <c r="Q36" s="132"/>
      <c r="R36" s="119"/>
      <c r="S36" s="119"/>
      <c r="T36" s="119"/>
      <c r="U36" s="133" t="str">
        <f>IF([3]回答表!X43="●",[3]回答表!B59,IF([3]回答表!AA43="●",[3]回答表!B79,""))</f>
        <v>流域の八郎潟が指定湖沼となったことにより、水質改善のため公共下水道への接続が必要となったため、事業を廃止した。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IF([3]回答表!X43="●",[3]回答表!S65,IF([3]回答表!AA43="●",[3]回答表!S85,""))</f>
        <v>平成</v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IF([3]回答表!X43="●",[3]回答表!G65,IF([3]回答表!AA43="●",[3]回答表!G85,""))</f>
        <v>●</v>
      </c>
      <c r="AN38" s="83"/>
      <c r="AO38" s="83"/>
      <c r="AP38" s="83"/>
      <c r="AQ38" s="83"/>
      <c r="AR38" s="83"/>
      <c r="AS38" s="83"/>
      <c r="AT38" s="153"/>
      <c r="AU38" s="82" t="str">
        <f>IF([3]回答表!X43="●",[3]回答表!G66,IF([3]回答表!AA43="●",[3]回答表!G86,""))</f>
        <v xml:space="preserve"> </v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>
        <f>IF([3]回答表!X43="●",[3]回答表!V65,IF([3]回答表!AA43="●",[3]回答表!V85,""))</f>
        <v>26</v>
      </c>
      <c r="BG39" s="16"/>
      <c r="BH39" s="16"/>
      <c r="BI39" s="17"/>
      <c r="BJ39" s="150">
        <f>IF([3]回答表!X43="●",[3]回答表!V66,IF([3]回答表!AA43="●",[3]回答表!V86,""))</f>
        <v>3</v>
      </c>
      <c r="BK39" s="16"/>
      <c r="BL39" s="16"/>
      <c r="BM39" s="17"/>
      <c r="BN39" s="150">
        <f>IF([3]回答表!X43="●",[3]回答表!V67,IF([3]回答表!AA43="●",[3]回答表!V87,""))</f>
        <v>31</v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IF([3]回答表!X43="●",[3]回答表!O71,IF([3]回答表!AA43="●",[3]回答表!O91,""))</f>
        <v xml:space="preserve"> </v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IF([3]回答表!X43="●",[3]回答表!O72,IF([3]回答表!AA43="●",[3]回答表!O92,""))</f>
        <v xml:space="preserve"> </v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IF([3]回答表!AA43="●","●","")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IF([3]回答表!X43="●",[3]回答表!O73,IF([3]回答表!AA43="●",[3]回答表!O93,""))</f>
        <v xml:space="preserve"> </v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IF([3]回答表!X43="●",[3]回答表!O74,IF([3]回答表!AA43="●",[3]回答表!O94,""))</f>
        <v xml:space="preserve"> </v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IF([3]回答表!X43="●",[3]回答表!AG71,IF([3]回答表!AA43="●",[3]回答表!AG91,""))</f>
        <v>●</v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IF([3]回答表!X43="●",[3]回答表!AG72,IF([3]回答表!AA43="●",[3]回答表!AG92,""))</f>
        <v xml:space="preserve"> </v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IF([3]回答表!AD43="●","●","")</f>
        <v/>
      </c>
      <c r="O51" s="131"/>
      <c r="P51" s="131"/>
      <c r="Q51" s="132"/>
      <c r="R51" s="119"/>
      <c r="S51" s="119"/>
      <c r="T51" s="119"/>
      <c r="U51" s="133" t="str">
        <f>IF([3]回答表!AD43="●",[3]回答表!B99,"")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IF([3]回答表!AD43="●",[3]回答表!B104,"")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IF([3]回答表!X44="●","●","")</f>
        <v/>
      </c>
      <c r="O62" s="131"/>
      <c r="P62" s="131"/>
      <c r="Q62" s="132"/>
      <c r="R62" s="119"/>
      <c r="S62" s="119"/>
      <c r="T62" s="119"/>
      <c r="U62" s="133" t="str">
        <f>IF([3]回答表!X44="●",[3]回答表!B115,IF([3]回答表!AA44="●",[3]回答表!B127,""))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IF([3]回答表!X44="●",[3]回答表!S121,IF([3]回答表!AA44="●",[3]回答表!S133,""))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IF([3]回答表!X44="●",[3]回答表!J121,IF([3]回答表!AA44="●",[3]回答表!J133,""))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IF([3]回答表!X44="●",[3]回答表!J122,IF([3]回答表!AA44="●",[3]回答表!J134,""))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IF([3]回答表!X44="●",[3]回答表!V121,IF([3]回答表!AA44="●",[3]回答表!V133,""))</f>
        <v/>
      </c>
      <c r="BG65" s="151"/>
      <c r="BH65" s="151"/>
      <c r="BI65" s="151"/>
      <c r="BJ65" s="150" t="str">
        <f>IF([3]回答表!X44="●",[3]回答表!V122,IF([3]回答表!AA44="●",[3]回答表!V134,""))</f>
        <v/>
      </c>
      <c r="BK65" s="151"/>
      <c r="BL65" s="151"/>
      <c r="BM65" s="151"/>
      <c r="BN65" s="150" t="str">
        <f>IF([3]回答表!X44="●",[3]回答表!V123,IF([3]回答表!AA44="●",[3]回答表!V135,""))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IF([3]回答表!AA44="●","●","")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IF([3]回答表!AD44="●","●","")</f>
        <v/>
      </c>
      <c r="O74" s="131"/>
      <c r="P74" s="131"/>
      <c r="Q74" s="132"/>
      <c r="R74" s="119"/>
      <c r="S74" s="119"/>
      <c r="T74" s="119"/>
      <c r="U74" s="133" t="str">
        <f>IF([3]回答表!AD44="●",[3]回答表!B140,"")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IF([3]回答表!AD44="●",[3]回答表!B146,"")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IF([3]回答表!F17="水道事業",IF([3]回答表!X45="●","●",""),"")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IF([3]回答表!F17="水道事業",IF([3]回答表!X45="●",[3]回答表!B158,IF([3]回答表!AA45="●",[3]回答表!B223,"")),"")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IF([3]回答表!F17="水道事業",IF([3]回答表!X45="●",[3]回答表!B212,IF([3]回答表!AA45="●",[3]回答表!B278,"")),"")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IF([3]回答表!F17="水道事業",IF([3]回答表!X45="●",[3]回答表!J166,IF([3]回答表!AA45="●",[3]回答表!J231,"")),"")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IF([3]回答表!F17="水道事業",IF([3]回答表!X45="●",[3]回答表!J173,IF([3]回答表!AA45="●",[3]回答表!J238,"")),"")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IF([3]回答表!F17="水道事業",IF([3]回答表!X45="●",[3]回答表!E212,IF([3]回答表!AA45="●",[3]回答表!E278,"")),"")</f>
        <v/>
      </c>
      <c r="BG89" s="151"/>
      <c r="BH89" s="151"/>
      <c r="BI89" s="151"/>
      <c r="BJ89" s="150" t="str">
        <f>IF([3]回答表!F17="水道事業",IF([3]回答表!X45="●",[3]回答表!E213,IF([3]回答表!AA45="●",[3]回答表!E279,"")),"")</f>
        <v/>
      </c>
      <c r="BK89" s="151"/>
      <c r="BL89" s="151"/>
      <c r="BM89" s="151"/>
      <c r="BN89" s="150" t="str">
        <f>IF([3]回答表!F17="水道事業",IF([3]回答表!X45="●",[3]回答表!E214,IF([3]回答表!AA45="●",[3]回答表!E280,"")),"")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IF([3]回答表!F17="水道事業",IF([3]回答表!AA45="●","●",""),"")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IF([3]回答表!F17="水道事業",IF([3]回答表!X45="●",[3]回答表!J176,IF([3]回答表!AA45="●",[3]回答表!J241,"")),"")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IF([3]回答表!F17="水道事業",IF([3]回答表!X45="●",[3]回答表!J180,IF([3]回答表!AA45="●",[3]回答表!J245,"")),"")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IF([3]回答表!F17="水道事業",IF([3]回答表!AD45="●","●",""),"")</f>
        <v/>
      </c>
      <c r="O98" s="131"/>
      <c r="P98" s="131"/>
      <c r="Q98" s="132"/>
      <c r="R98" s="119"/>
      <c r="S98" s="119"/>
      <c r="T98" s="119"/>
      <c r="U98" s="133" t="str">
        <f>IF([3]回答表!F17="水道事業",IF([3]回答表!AD45="●",[3]回答表!B289,""),"")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IF([3]回答表!F17="水道事業",IF([3]回答表!AD45="●",[3]回答表!B295,""),"")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IF([3]回答表!F17="簡易水道事業",IF([3]回答表!X45="●",[3]回答表!B158,IF([3]回答表!AA45="●",[3]回答表!B223,"")),"")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IF([3]回答表!F17="簡易水道事業",IF([3]回答表!X45="●",[3]回答表!B212,IF([3]回答表!AA45="●",[3]回答表!B278,"")),"")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IF([3]回答表!F17="簡易水道事業",IF([3]回答表!X45="●","●",""),"")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IF([3]回答表!F17="簡易水道事業",IF([3]回答表!X45="●",[3]回答表!Y185,IF([3]回答表!AA45="●",[3]回答表!Y251,"")),"")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IF([3]回答表!F17="簡易水道事業",IF([3]回答表!X45="●",[3]回答表!E212,IF([3]回答表!AA45="●",[3]回答表!E278,"")),"")</f>
        <v/>
      </c>
      <c r="BG113" s="151"/>
      <c r="BH113" s="151"/>
      <c r="BI113" s="151"/>
      <c r="BJ113" s="150" t="str">
        <f>IF([3]回答表!F17="簡易水道事業",IF([3]回答表!X45="●",[3]回答表!E213,IF([3]回答表!AA45="●",[3]回答表!E279,"")),"")</f>
        <v/>
      </c>
      <c r="BK113" s="151"/>
      <c r="BL113" s="151"/>
      <c r="BM113" s="151"/>
      <c r="BN113" s="150" t="str">
        <f>IF([3]回答表!F17="簡易水道事業",IF([3]回答表!X45="●",[3]回答表!E214,IF([3]回答表!AA45="●",[3]回答表!E280,"")),"")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IF([3]回答表!F17="簡易水道事業",IF([3]回答表!X45="●",[3]回答表!Y186,IF([3]回答表!AA45="●",[3]回答表!Y252,"")),"")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IF([3]回答表!F17="簡易水道事業",IF([3]回答表!AA45="●","●",""),"")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IF([3]回答表!F17="簡易水道事業",IF([3]回答表!X45="●",[3]回答表!Y187,IF([3]回答表!AA45="●",[3]回答表!Y253,"")),"")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IF([3]回答表!F17="簡易水道事業",IF([3]回答表!X45="●",[3]回答表!Y189,IF([3]回答表!AA45="●",[3]回答表!Y255,"")),"")</f>
        <v/>
      </c>
      <c r="AN122" s="233"/>
      <c r="AO122" s="233"/>
      <c r="AP122" s="233"/>
      <c r="AQ122" s="233"/>
      <c r="AR122" s="233"/>
      <c r="AS122" s="233" t="str">
        <f>IF([3]回答表!F17="簡易水道事業",IF([3]回答表!X45="●",[3]回答表!Y190,IF([3]回答表!AA45="●",[3]回答表!Y256,"")),"")</f>
        <v/>
      </c>
      <c r="AT122" s="233"/>
      <c r="AU122" s="233"/>
      <c r="AV122" s="233"/>
      <c r="AW122" s="233"/>
      <c r="AX122" s="233"/>
      <c r="AY122" s="233" t="str">
        <f>IF([3]回答表!F17="簡易水道事業",IF([3]回答表!X45="●",[3]回答表!Y191,IF([3]回答表!AA45="●",[3]回答表!Y257,"")),"")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IF([3]回答表!F17="簡易水道事業",IF([3]回答表!AD45="●","●",""),"")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IF([3]回答表!F17="簡易水道事業",IF([3]回答表!AD45="●",[3]回答表!B289,""),"")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IF([3]回答表!F17="簡易水道事業",IF([3]回答表!AD45="●",[3]回答表!B295,""),"")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IF([3]回答表!F17="下水道事業",IF([3]回答表!X45="●","●",""),"")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IF([3]回答表!F17="下水道事業",IF([3]回答表!X45="●",[3]回答表!B158,IF([3]回答表!AA45="●",[3]回答表!B223,"")),"")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IF([3]回答表!F17="下水道事業",IF([3]回答表!X45="●",[3]回答表!B212,IF([3]回答表!AA45="●",[3]回答表!B278,"")),"")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IF([3]回答表!F17="下水道事業",IF([3]回答表!X45="●",[3]回答表!Y193,IF([3]回答表!AA45="●",[3]回答表!Y259,"")),"")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IF([3]回答表!F17="下水道事業",IF([3]回答表!X45="●",[3]回答表!E212,IF([3]回答表!AA45="●",[3]回答表!E278,"")),"")</f>
        <v/>
      </c>
      <c r="BG142" s="151"/>
      <c r="BH142" s="151"/>
      <c r="BI142" s="151"/>
      <c r="BJ142" s="150" t="str">
        <f>IF([3]回答表!F17="下水道事業",IF([3]回答表!X45="●",[3]回答表!E213,IF([3]回答表!AA45="●",[3]回答表!E279,"")),"")</f>
        <v/>
      </c>
      <c r="BK142" s="151"/>
      <c r="BL142" s="151"/>
      <c r="BM142" s="151"/>
      <c r="BN142" s="150" t="str">
        <f>IF([3]回答表!F17="下水道事業",IF([3]回答表!X45="●",[3]回答表!E214,IF([3]回答表!AA45="●",[3]回答表!E280,"")),"")</f>
        <v/>
      </c>
      <c r="BO142" s="151"/>
      <c r="BP142" s="151"/>
      <c r="BQ142" s="152"/>
      <c r="BR142" s="112"/>
      <c r="BX142" s="200" t="str">
        <f>IF([3]回答表!AQ20="下水道事業",IF([3]回答表!BI48="○",[3]回答表!AM161,IF([3]回答表!BL48="○",[3]回答表!AM226,"")),"")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IF([3]回答表!F17="下水道事業",IF([3]回答表!X45="●",[3]回答表!Y195,IF([3]回答表!AA45="●",[3]回答表!Y261,"")),"")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IF([3]回答表!F17="下水道事業",IF([3]回答表!X45="●",[3]回答表!Y196,IF([3]回答表!AA45="●",[3]回答表!Y262,"")),"")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IF([3]回答表!F17="下水道事業",IF([3]回答表!X45="●",[3]回答表!Y198,IF([3]回答表!AA45="●",[3]回答表!Y264,"")),"")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IF([3]回答表!F17="下水道事業",IF([3]回答表!X45="●",[3]回答表!Y199,IF([3]回答表!AA45="●",[3]回答表!Y265,"")),"")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IF([3]回答表!F17="下水道事業",IF([3]回答表!X45="●",[3]回答表!Y200,IF([3]回答表!AA45="●",[3]回答表!Y266,"")),"")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IF([3]回答表!F17="下水道事業",IF([3]回答表!X45="●",[3]回答表!Y201,IF([3]回答表!AA45="●",[3]回答表!Y267,"")),"")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IF([3]回答表!F17="下水道事業",IF([3]回答表!X45="●",[3]回答表!Y202,IF([3]回答表!AA45="●",[3]回答表!Y268,"")),"")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IF([3]回答表!F17="下水道事業",IF([3]回答表!AA45="●","●",""),"")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IF([3]回答表!F17="下水道事業",IF([3]回答表!X45="●",[3]回答表!Y207,IF([3]回答表!AA45="●",[3]回答表!Y273,"")),"")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IF([3]回答表!F17="下水道事業",IF([3]回答表!X45="●",[3]回答表!Y208,IF([3]回答表!AA45="●",[3]回答表!Y274,"")),"")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IF([3]回答表!F17="下水道事業",IF([3]回答表!X45="●",[3]回答表!Y209,IF([3]回答表!AA45="●",[3]回答表!Y275,"")),"")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IF([3]回答表!F17="下水道事業",IF([3]回答表!AD45="●","●",""),"")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IF([3]回答表!F17="下水道事業",IF([3]回答表!AD45="●",[3]回答表!B289,""),"")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IF([3]回答表!F17="下水道事業",IF([3]回答表!AD45="●",[3]回答表!B295,""),"")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IF([3]回答表!BD17="●",IF([3]回答表!X45="●","●",""),"")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IF([3]回答表!BD17="●",IF([3]回答表!X45="●",[3]回答表!B158,IF([3]回答表!AA45="●",[3]回答表!B223,"")),"")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IF([3]回答表!BD17="●",IF([3]回答表!X45="●",[3]回答表!B212,IF([3]回答表!AA45="●",[3]回答表!B278,"")),"")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IF([3]回答表!BD17="●",IF([3]回答表!X45="●",[3]回答表!E212,IF([3]回答表!AA45="●",[3]回答表!E278,"")),"")</f>
        <v/>
      </c>
      <c r="AN179" s="151"/>
      <c r="AO179" s="151"/>
      <c r="AP179" s="151"/>
      <c r="AQ179" s="150" t="str">
        <f>IF([3]回答表!BD17="●",IF([3]回答表!X45="●",[3]回答表!E213,IF([3]回答表!AA45="●",[3]回答表!E279,"")),"")</f>
        <v/>
      </c>
      <c r="AR179" s="151"/>
      <c r="AS179" s="151"/>
      <c r="AT179" s="151"/>
      <c r="AU179" s="150" t="str">
        <f>IF([3]回答表!BD17="●",IF([3]回答表!X45="●",[3]回答表!E214,IF([3]回答表!AA45="●",[3]回答表!E280,"")),"")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IF([3]回答表!BD17="●",IF([3]回答表!AA45="●","●",""),"")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IF([3]回答表!BD17="●",IF([3]回答表!AD45="●","●",""),"")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IF([3]回答表!BD17="●",IF([3]回答表!AD45="●",[3]回答表!B289,""),"")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IF([3]回答表!BD17="●",IF([3]回答表!AD45="●",[3]回答表!B295,""),"")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IF([3]回答表!X46="●","●","")</f>
        <v/>
      </c>
      <c r="O200" s="131"/>
      <c r="P200" s="131"/>
      <c r="Q200" s="132"/>
      <c r="R200" s="119"/>
      <c r="S200" s="119"/>
      <c r="T200" s="119"/>
      <c r="U200" s="133" t="str">
        <f>IF([3]回答表!X46="●",[3]回答表!B307,IF([3]回答表!AA46="●",[3]回答表!B324,""))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IF([3]回答表!X46="●",[3]回答表!U313,IF([3]回答表!AA46="●",[3]回答表!U330,""))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IF([3]回答表!X46="●",[3]回答表!G313,IF([3]回答表!AA46="●",[3]回答表!G330,""))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IF([3]回答表!X46="●",[3]回答表!G314,IF([3]回答表!AA46="●",[3]回答表!G331,""))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IF([3]回答表!X46="●",[3]回答表!X313,IF([3]回答表!AA46="●",[3]回答表!X330,""))</f>
        <v/>
      </c>
      <c r="BG203" s="151"/>
      <c r="BH203" s="151"/>
      <c r="BI203" s="151"/>
      <c r="BJ203" s="150" t="str">
        <f>IF([3]回答表!X46="●",[3]回答表!X314,IF([3]回答表!AA46="●",[3]回答表!X331,""))</f>
        <v/>
      </c>
      <c r="BK203" s="151"/>
      <c r="BL203" s="151"/>
      <c r="BM203" s="152"/>
      <c r="BN203" s="150" t="str">
        <f>IF([3]回答表!X46="●",[3]回答表!X315,IF([3]回答表!AA46="●",[3]回答表!X332,""))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IF([3]回答表!AA46="●","●","")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IF([3]回答表!AD46="●","●","")</f>
        <v/>
      </c>
      <c r="O212" s="131"/>
      <c r="P212" s="131"/>
      <c r="Q212" s="132"/>
      <c r="R212" s="119"/>
      <c r="S212" s="119"/>
      <c r="T212" s="119"/>
      <c r="U212" s="133" t="str">
        <f>IF([3]回答表!AD46="●",[3]回答表!B337,"")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IF([3]回答表!AD46="●",[3]回答表!B343,"")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IF([3]回答表!X47="●","●","")</f>
        <v/>
      </c>
      <c r="O224" s="131"/>
      <c r="P224" s="131"/>
      <c r="Q224" s="132"/>
      <c r="R224" s="119"/>
      <c r="S224" s="119"/>
      <c r="T224" s="119"/>
      <c r="U224" s="133" t="str">
        <f>IF([3]回答表!X47="●",[3]回答表!B356,IF([3]回答表!AA47="●",[3]回答表!B379,""))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IF([3]回答表!X47="●",[3]回答表!B362,"")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IF([3]回答表!X47="●",[3]回答表!B368,IF([3]回答表!AA47="●",[3]回答表!B385,""))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IF([3]回答表!X47="●",[3]回答表!E368,IF([3]回答表!AA47="●",[3]回答表!E385,""))</f>
        <v/>
      </c>
      <c r="BG227" s="151"/>
      <c r="BH227" s="151"/>
      <c r="BI227" s="151"/>
      <c r="BJ227" s="150" t="str">
        <f>IF([3]回答表!X47="●",[3]回答表!E369,IF([3]回答表!AA47="●",[3]回答表!E386,""))</f>
        <v/>
      </c>
      <c r="BK227" s="151"/>
      <c r="BL227" s="151"/>
      <c r="BM227" s="152"/>
      <c r="BN227" s="150" t="str">
        <f>IF([3]回答表!X47="●",[3]回答表!E370,IF([3]回答表!AA47="●",[3]回答表!E387,""))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IF([3]回答表!AA47="●","●","")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IF([3]回答表!AD47="●","●","")</f>
        <v/>
      </c>
      <c r="O236" s="131"/>
      <c r="P236" s="131"/>
      <c r="Q236" s="132"/>
      <c r="R236" s="119"/>
      <c r="S236" s="119"/>
      <c r="T236" s="119"/>
      <c r="U236" s="133" t="str">
        <f>IF([3]回答表!AD47="●",[3]回答表!B392,"")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IF([3]回答表!AD47="●",[3]回答表!B398,"")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IF([3]回答表!X48="●","●","")</f>
        <v/>
      </c>
      <c r="O248" s="131"/>
      <c r="P248" s="131"/>
      <c r="Q248" s="132"/>
      <c r="R248" s="119"/>
      <c r="S248" s="119"/>
      <c r="T248" s="119"/>
      <c r="U248" s="133" t="str">
        <f>IF([3]回答表!X48="●",[3]回答表!B411,IF([3]回答表!AA48="●",[3]回答表!B425,""))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IF([3]回答表!X48="●",[3]回答表!BC418,IF([3]回答表!AA48="●",[3]回答表!BC432,""))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IF([3]回答表!X48="●",[3]回答表!BC423,IF([3]回答表!AA48="●",[3]回答表!BC437,""))</f>
        <v/>
      </c>
      <c r="AZ248" s="272"/>
      <c r="BA248" s="272"/>
      <c r="BB248" s="272"/>
      <c r="BC248" s="120"/>
      <c r="BD248" s="109"/>
      <c r="BE248" s="109"/>
      <c r="BF248" s="138" t="str">
        <f>IF([3]回答表!X48="●",[3]回答表!S417,IF([3]回答表!AA48="●",[3]回答表!S431,""))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IF([3]回答表!X48="●",[3]回答表!BC419,IF([3]回答表!AA48="●",[3]回答表!BC433,""))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IF([3]回答表!X48="●",[3]回答表!V417,IF([3]回答表!AA48="●",[3]回答表!V431,""))</f>
        <v/>
      </c>
      <c r="BG251" s="151"/>
      <c r="BH251" s="151"/>
      <c r="BI251" s="151"/>
      <c r="BJ251" s="150" t="str">
        <f>IF([3]回答表!X48="●",[3]回答表!V418,IF([3]回答表!AA48="●",[3]回答表!V432,""))</f>
        <v/>
      </c>
      <c r="BK251" s="151"/>
      <c r="BL251" s="151"/>
      <c r="BM251" s="152"/>
      <c r="BN251" s="150" t="str">
        <f>IF([3]回答表!X48="●",[3]回答表!V419,IF([3]回答表!AA48="●",[3]回答表!V433,""))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IF([3]回答表!X48="●",[3]回答表!BC420,IF([3]回答表!AA48="●",[3]回答表!BC434,""))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IF([3]回答表!X48="●",[3]回答表!BC424,IF([3]回答表!AA48="●",[3]回答表!BC438,""))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IF([3]回答表!AA48="●","●","")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IF([3]回答表!X48="●",[3]回答表!BC421,IF([3]回答表!AA48="●",[3]回答表!BC435,""))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IF([3]回答表!X48="●",[3]回答表!BC422,IF([3]回答表!AA48="●",[3]回答表!BC436,""))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IF([3]回答表!X48="●",[3]回答表!BC425,IF([3]回答表!AA48="●",[3]回答表!BC439,""))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IF([3]回答表!AD48="●","●","")</f>
        <v/>
      </c>
      <c r="O260" s="131"/>
      <c r="P260" s="131"/>
      <c r="Q260" s="132"/>
      <c r="R260" s="119"/>
      <c r="S260" s="119"/>
      <c r="T260" s="119"/>
      <c r="U260" s="133" t="str">
        <f>IF([3]回答表!AD48="●",[3]回答表!B439,"")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IF([3]回答表!AD48="●",[3]回答表!B445,"")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IF([3]回答表!X49="●","●","")</f>
        <v/>
      </c>
      <c r="O271" s="131"/>
      <c r="P271" s="131"/>
      <c r="Q271" s="132"/>
      <c r="R271" s="119"/>
      <c r="S271" s="119"/>
      <c r="T271" s="119"/>
      <c r="U271" s="133" t="str">
        <f>IF([3]回答表!X49="●",[3]回答表!B458,IF([3]回答表!AA49="●",[3]回答表!B475,""))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IF([3]回答表!X49="●",[3]回答表!B468,IF([3]回答表!AA49="●",[3]回答表!B485,""))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IF([3]回答表!X49="●",[3]回答表!G464,IF([3]回答表!AA49="●",[3]回答表!G481,""))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IF([3]回答表!X49="●",[3]回答表!G465,IF([3]回答表!AA49="●",[3]回答表!G482,""))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IF([3]回答表!X49="●",[3]回答表!E468,IF([3]回答表!AA49="●",[3]回答表!E485,""))</f>
        <v/>
      </c>
      <c r="BG274" s="151"/>
      <c r="BH274" s="151"/>
      <c r="BI274" s="151"/>
      <c r="BJ274" s="150" t="str">
        <f>IF([3]回答表!X49="●",[3]回答表!E469,IF([3]回答表!AA49="●",[3]回答表!E486,""))</f>
        <v/>
      </c>
      <c r="BK274" s="151"/>
      <c r="BL274" s="151"/>
      <c r="BM274" s="152"/>
      <c r="BN274" s="150" t="str">
        <f>IF([3]回答表!X49="●",[3]回答表!E470,IF([3]回答表!AA49="●",[3]回答表!E487,""))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IF([3]回答表!AA49="●","●","")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IF([3]回答表!AD49="●","●","")</f>
        <v/>
      </c>
      <c r="O283" s="131"/>
      <c r="P283" s="131"/>
      <c r="Q283" s="132"/>
      <c r="R283" s="119"/>
      <c r="S283" s="119"/>
      <c r="T283" s="119"/>
      <c r="U283" s="133" t="str">
        <f>IF([3]回答表!AD49="●",[3]回答表!B492,"")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IF([3]回答表!AD49="●",[3]回答表!B498,"")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IF([3]回答表!R50="●",[3]回答表!B511,"")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7" priority="2">
      <formula>$BB$25="○"</formula>
    </cfRule>
  </conditionalFormatting>
  <conditionalFormatting sqref="BD28:BD30">
    <cfRule type="expression" dxfId="6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F81F-0DF2-4998-A0FE-531926B2B988}">
  <sheetPr>
    <pageSetUpPr fitToPage="1"/>
  </sheetPr>
  <dimension ref="A1:CN315"/>
  <sheetViews>
    <sheetView showZeros="0" view="pageBreakPreview" zoomScale="60" zoomScaleNormal="55" workbookViewId="0">
      <selection activeCell="AV157" sqref="AV157"/>
    </sheetView>
  </sheetViews>
  <sheetFormatPr defaultColWidth="2.75" defaultRowHeight="12.6" customHeight="1" x14ac:dyDescent="0.4"/>
  <cols>
    <col min="1" max="25" width="2.5" customWidth="1"/>
    <col min="26" max="26" width="2.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IF(COUNTIF([4]回答表!K15,"*")&gt;0,[4]回答表!K15,"")</f>
        <v>井川町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IF(COUNTIF([4]回答表!F17,"*")&gt;0,[4]回答表!F17,"")</f>
        <v>介護サービス事業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IF(COUNTIF([4]回答表!W17,"*")&gt;0,[4]回答表!W17,"")</f>
        <v>指定介護老人福祉施設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IF(COUNTIF([4]回答表!F19,"*")&gt;0,[4]回答表!F19,"")</f>
        <v>介護サービス事業特別会計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1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1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1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1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IF([4]回答表!R43="●","●","")</f>
        <v/>
      </c>
      <c r="E24" s="80"/>
      <c r="F24" s="80"/>
      <c r="G24" s="80"/>
      <c r="H24" s="80"/>
      <c r="I24" s="80"/>
      <c r="J24" s="81"/>
      <c r="K24" s="79" t="str">
        <f>IF([4]回答表!R44="●","●","")</f>
        <v/>
      </c>
      <c r="L24" s="80"/>
      <c r="M24" s="80"/>
      <c r="N24" s="80"/>
      <c r="O24" s="80"/>
      <c r="P24" s="80"/>
      <c r="Q24" s="81"/>
      <c r="R24" s="79" t="str">
        <f>IF([4]回答表!R45="●","●","")</f>
        <v/>
      </c>
      <c r="S24" s="80"/>
      <c r="T24" s="80"/>
      <c r="U24" s="80"/>
      <c r="V24" s="80"/>
      <c r="W24" s="80"/>
      <c r="X24" s="81"/>
      <c r="Y24" s="79" t="str">
        <f>IF([4]回答表!R46="●","●","")</f>
        <v/>
      </c>
      <c r="Z24" s="80"/>
      <c r="AA24" s="80"/>
      <c r="AB24" s="80"/>
      <c r="AC24" s="80"/>
      <c r="AD24" s="80"/>
      <c r="AE24" s="81"/>
      <c r="AF24" s="79" t="str">
        <f>IF([4]回答表!R47="●","●","")</f>
        <v/>
      </c>
      <c r="AG24" s="80"/>
      <c r="AH24" s="80"/>
      <c r="AI24" s="80"/>
      <c r="AJ24" s="80"/>
      <c r="AK24" s="80"/>
      <c r="AL24" s="81"/>
      <c r="AM24" s="79" t="str">
        <f>IF([4]回答表!R48="●","●","")</f>
        <v/>
      </c>
      <c r="AN24" s="80"/>
      <c r="AO24" s="80"/>
      <c r="AP24" s="80"/>
      <c r="AQ24" s="80"/>
      <c r="AR24" s="80"/>
      <c r="AS24" s="81"/>
      <c r="AT24" s="79" t="str">
        <f>IF([4]回答表!R49="●","●","")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IF([4]回答表!R50="●","●","")</f>
        <v>●</v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IF([4]回答表!X43="●","●","")</f>
        <v/>
      </c>
      <c r="O36" s="131"/>
      <c r="P36" s="131"/>
      <c r="Q36" s="132"/>
      <c r="R36" s="119"/>
      <c r="S36" s="119"/>
      <c r="T36" s="119"/>
      <c r="U36" s="133" t="str">
        <f>IF([4]回答表!X43="●",[4]回答表!B59,IF([4]回答表!AA43="●",[4]回答表!B79,""))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IF([4]回答表!X43="●",[4]回答表!S65,IF([4]回答表!AA43="●",[4]回答表!S85,""))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IF([4]回答表!X43="●",[4]回答表!G65,IF([4]回答表!AA43="●",[4]回答表!G85,""))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IF([4]回答表!X43="●",[4]回答表!G66,IF([4]回答表!AA43="●",[4]回答表!G86,""))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IF([4]回答表!X43="●",[4]回答表!V65,IF([4]回答表!AA43="●",[4]回答表!V85,""))</f>
        <v/>
      </c>
      <c r="BG39" s="16"/>
      <c r="BH39" s="16"/>
      <c r="BI39" s="17"/>
      <c r="BJ39" s="150" t="str">
        <f>IF([4]回答表!X43="●",[4]回答表!V66,IF([4]回答表!AA43="●",[4]回答表!V86,""))</f>
        <v/>
      </c>
      <c r="BK39" s="16"/>
      <c r="BL39" s="16"/>
      <c r="BM39" s="17"/>
      <c r="BN39" s="150" t="str">
        <f>IF([4]回答表!X43="●",[4]回答表!V67,IF([4]回答表!AA43="●",[4]回答表!V87,""))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4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4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IF([4]回答表!X43="●",[4]回答表!O71,IF([4]回答表!AA43="●",[4]回答表!O91,""))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2.9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IF([4]回答表!X43="●",[4]回答表!O72,IF([4]回答表!AA43="●",[4]回答表!O92,""))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8.9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IF([4]回答表!AA43="●","●","")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IF([4]回答表!X43="●",[4]回答表!O73,IF([4]回答表!AA43="●",[4]回答表!O93,""))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IF([4]回答表!X43="●",[4]回答表!O74,IF([4]回答表!AA43="●",[4]回答表!O94,""))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IF([4]回答表!X43="●",[4]回答表!AG71,IF([4]回答表!AA43="●",[4]回答表!AG91,""))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IF([4]回答表!X43="●",[4]回答表!AG72,IF([4]回答表!AA43="●",[4]回答表!AG92,""))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7.1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IF([4]回答表!AD43="●","●","")</f>
        <v/>
      </c>
      <c r="O51" s="131"/>
      <c r="P51" s="131"/>
      <c r="Q51" s="132"/>
      <c r="R51" s="119"/>
      <c r="S51" s="119"/>
      <c r="T51" s="119"/>
      <c r="U51" s="133" t="str">
        <f>IF([4]回答表!AD43="●",[4]回答表!B99,"")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IF([4]回答表!AD43="●",[4]回答表!B104,"")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IF([4]回答表!X44="●","●","")</f>
        <v/>
      </c>
      <c r="O62" s="131"/>
      <c r="P62" s="131"/>
      <c r="Q62" s="132"/>
      <c r="R62" s="119"/>
      <c r="S62" s="119"/>
      <c r="T62" s="119"/>
      <c r="U62" s="133" t="str">
        <f>IF([4]回答表!X44="●",[4]回答表!B115,IF([4]回答表!AA44="●",[4]回答表!B127,""))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IF([4]回答表!X44="●",[4]回答表!S121,IF([4]回答表!AA44="●",[4]回答表!S133,""))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IF([4]回答表!X44="●",[4]回答表!J121,IF([4]回答表!AA44="●",[4]回答表!J133,""))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IF([4]回答表!X44="●",[4]回答表!J122,IF([4]回答表!AA44="●",[4]回答表!J134,""))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IF([4]回答表!X44="●",[4]回答表!V121,IF([4]回答表!AA44="●",[4]回答表!V133,""))</f>
        <v/>
      </c>
      <c r="BG65" s="151"/>
      <c r="BH65" s="151"/>
      <c r="BI65" s="151"/>
      <c r="BJ65" s="150" t="str">
        <f>IF([4]回答表!X44="●",[4]回答表!V122,IF([4]回答表!AA44="●",[4]回答表!V134,""))</f>
        <v/>
      </c>
      <c r="BK65" s="151"/>
      <c r="BL65" s="151"/>
      <c r="BM65" s="151"/>
      <c r="BN65" s="150" t="str">
        <f>IF([4]回答表!X44="●",[4]回答表!V123,IF([4]回答表!AA44="●",[4]回答表!V135,""))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IF([4]回答表!AA44="●","●","")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IF([4]回答表!AD44="●","●","")</f>
        <v/>
      </c>
      <c r="O74" s="131"/>
      <c r="P74" s="131"/>
      <c r="Q74" s="132"/>
      <c r="R74" s="119"/>
      <c r="S74" s="119"/>
      <c r="T74" s="119"/>
      <c r="U74" s="133" t="str">
        <f>IF([4]回答表!AD44="●",[4]回答表!B140,"")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IF([4]回答表!AD44="●",[4]回答表!B146,"")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149999999999999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IF([4]回答表!F17="水道事業",IF([4]回答表!X45="●","●",""),"")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IF([4]回答表!F17="水道事業",IF([4]回答表!X45="●",[4]回答表!B158,IF([4]回答表!AA45="●",[4]回答表!B223,"")),"")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IF([4]回答表!F17="水道事業",IF([4]回答表!X45="●",[4]回答表!B212,IF([4]回答表!AA45="●",[4]回答表!B278,"")),"")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149999999999999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IF([4]回答表!F17="水道事業",IF([4]回答表!X45="●",[4]回答表!J166,IF([4]回答表!AA45="●",[4]回答表!J231,"")),"")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IF([4]回答表!F17="水道事業",IF([4]回答表!X45="●",[4]回答表!J173,IF([4]回答表!AA45="●",[4]回答表!J238,"")),"")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IF([4]回答表!F17="水道事業",IF([4]回答表!X45="●",[4]回答表!E212,IF([4]回答表!AA45="●",[4]回答表!E278,"")),"")</f>
        <v/>
      </c>
      <c r="BG89" s="151"/>
      <c r="BH89" s="151"/>
      <c r="BI89" s="151"/>
      <c r="BJ89" s="150" t="str">
        <f>IF([4]回答表!F17="水道事業",IF([4]回答表!X45="●",[4]回答表!E213,IF([4]回答表!AA45="●",[4]回答表!E279,"")),"")</f>
        <v/>
      </c>
      <c r="BK89" s="151"/>
      <c r="BL89" s="151"/>
      <c r="BM89" s="151"/>
      <c r="BN89" s="150" t="str">
        <f>IF([4]回答表!F17="水道事業",IF([4]回答表!X45="●",[4]回答表!E214,IF([4]回答表!AA45="●",[4]回答表!E280,"")),"")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149999999999999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149999999999999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IF([4]回答表!F17="水道事業",IF([4]回答表!AA45="●","●",""),"")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IF([4]回答表!F17="水道事業",IF([4]回答表!X45="●",[4]回答表!J176,IF([4]回答表!AA45="●",[4]回答表!J241,"")),"")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IF([4]回答表!F17="水道事業",IF([4]回答表!X45="●",[4]回答表!J180,IF([4]回答表!AA45="●",[4]回答表!J245,"")),"")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IF([4]回答表!F17="水道事業",IF([4]回答表!AD45="●","●",""),"")</f>
        <v/>
      </c>
      <c r="O98" s="131"/>
      <c r="P98" s="131"/>
      <c r="Q98" s="132"/>
      <c r="R98" s="119"/>
      <c r="S98" s="119"/>
      <c r="T98" s="119"/>
      <c r="U98" s="133" t="str">
        <f>IF([4]回答表!F17="水道事業",IF([4]回答表!AD45="●",[4]回答表!B289,""),"")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IF([4]回答表!F17="水道事業",IF([4]回答表!AD45="●",[4]回答表!B295,""),"")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149999999999999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IF([4]回答表!F17="簡易水道事業",IF([4]回答表!X45="●",[4]回答表!B158,IF([4]回答表!AA45="●",[4]回答表!B223,"")),"")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IF([4]回答表!F17="簡易水道事業",IF([4]回答表!X45="●",[4]回答表!B212,IF([4]回答表!AA45="●",[4]回答表!B278,"")),"")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149999999999999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IF([4]回答表!F17="簡易水道事業",IF([4]回答表!X45="●","●",""),"")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IF([4]回答表!F17="簡易水道事業",IF([4]回答表!X45="●",[4]回答表!Y185,IF([4]回答表!AA45="●",[4]回答表!Y251,"")),"")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IF([4]回答表!F17="簡易水道事業",IF([4]回答表!X45="●",[4]回答表!E212,IF([4]回答表!AA45="●",[4]回答表!E278,"")),"")</f>
        <v/>
      </c>
      <c r="BG113" s="151"/>
      <c r="BH113" s="151"/>
      <c r="BI113" s="151"/>
      <c r="BJ113" s="150" t="str">
        <f>IF([4]回答表!F17="簡易水道事業",IF([4]回答表!X45="●",[4]回答表!E213,IF([4]回答表!AA45="●",[4]回答表!E279,"")),"")</f>
        <v/>
      </c>
      <c r="BK113" s="151"/>
      <c r="BL113" s="151"/>
      <c r="BM113" s="151"/>
      <c r="BN113" s="150" t="str">
        <f>IF([4]回答表!F17="簡易水道事業",IF([4]回答表!X45="●",[4]回答表!E214,IF([4]回答表!AA45="●",[4]回答表!E280,"")),"")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149999999999999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149999999999999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IF([4]回答表!F17="簡易水道事業",IF([4]回答表!X45="●",[4]回答表!Y186,IF([4]回答表!AA45="●",[4]回答表!Y252,"")),"")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IF([4]回答表!F17="簡易水道事業",IF([4]回答表!AA45="●","●",""),"")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4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4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4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IF([4]回答表!F17="簡易水道事業",IF([4]回答表!X45="●",[4]回答表!Y187,IF([4]回答表!AA45="●",[4]回答表!Y253,"")),"")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IF([4]回答表!F17="簡易水道事業",IF([4]回答表!X45="●",[4]回答表!Y189,IF([4]回答表!AA45="●",[4]回答表!Y255,"")),"")</f>
        <v/>
      </c>
      <c r="AN122" s="233"/>
      <c r="AO122" s="233"/>
      <c r="AP122" s="233"/>
      <c r="AQ122" s="233"/>
      <c r="AR122" s="233"/>
      <c r="AS122" s="233" t="str">
        <f>IF([4]回答表!F17="簡易水道事業",IF([4]回答表!X45="●",[4]回答表!Y190,IF([4]回答表!AA45="●",[4]回答表!Y256,"")),"")</f>
        <v/>
      </c>
      <c r="AT122" s="233"/>
      <c r="AU122" s="233"/>
      <c r="AV122" s="233"/>
      <c r="AW122" s="233"/>
      <c r="AX122" s="233"/>
      <c r="AY122" s="233" t="str">
        <f>IF([4]回答表!F17="簡易水道事業",IF([4]回答表!X45="●",[4]回答表!Y191,IF([4]回答表!AA45="●",[4]回答表!Y257,"")),"")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4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IF([4]回答表!F17="簡易水道事業",IF([4]回答表!AD45="●","●",""),"")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IF([4]回答表!F17="簡易水道事業",IF([4]回答表!AD45="●",[4]回答表!B289,""),"")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IF([4]回答表!F17="簡易水道事業",IF([4]回答表!AD45="●",[4]回答表!B295,""),"")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149999999999999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IF([4]回答表!F17="下水道事業",IF([4]回答表!X45="●","●",""),"")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IF([4]回答表!F17="下水道事業",IF([4]回答表!X45="●",[4]回答表!B158,IF([4]回答表!AA45="●",[4]回答表!B223,"")),"")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IF([4]回答表!F17="下水道事業",IF([4]回答表!X45="●",[4]回答表!B212,IF([4]回答表!AA45="●",[4]回答表!B278,"")),"")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149999999999999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IF([4]回答表!F17="下水道事業",IF([4]回答表!X45="●",[4]回答表!Y193,IF([4]回答表!AA45="●",[4]回答表!Y259,"")),"")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IF([4]回答表!F17="下水道事業",IF([4]回答表!X45="●",[4]回答表!E212,IF([4]回答表!AA45="●",[4]回答表!E278,"")),"")</f>
        <v/>
      </c>
      <c r="BG142" s="151"/>
      <c r="BH142" s="151"/>
      <c r="BI142" s="151"/>
      <c r="BJ142" s="150" t="str">
        <f>IF([4]回答表!F17="下水道事業",IF([4]回答表!X45="●",[4]回答表!E213,IF([4]回答表!AA45="●",[4]回答表!E279,"")),"")</f>
        <v/>
      </c>
      <c r="BK142" s="151"/>
      <c r="BL142" s="151"/>
      <c r="BM142" s="151"/>
      <c r="BN142" s="150" t="str">
        <f>IF([4]回答表!F17="下水道事業",IF([4]回答表!X45="●",[4]回答表!E214,IF([4]回答表!AA45="●",[4]回答表!E280,"")),"")</f>
        <v/>
      </c>
      <c r="BO142" s="151"/>
      <c r="BP142" s="151"/>
      <c r="BQ142" s="152"/>
      <c r="BR142" s="112"/>
      <c r="BX142" s="200" t="str">
        <f>IF([4]回答表!AQ20="下水道事業",IF([4]回答表!BI48="○",[4]回答表!AM161,IF([4]回答表!BL48="○",[4]回答表!AM226,"")),"")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149999999999999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149999999999999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IF([4]回答表!F17="下水道事業",IF([4]回答表!X45="●",[4]回答表!Y195,IF([4]回答表!AA45="●",[4]回答表!Y261,"")),"")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IF([4]回答表!F17="下水道事業",IF([4]回答表!X45="●",[4]回答表!Y196,IF([4]回答表!AA45="●",[4]回答表!Y262,"")),"")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4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9.149999999999999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IF([4]回答表!F17="下水道事業",IF([4]回答表!X45="●",[4]回答表!Y198,IF([4]回答表!AA45="●",[4]回答表!Y264,"")),"")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IF([4]回答表!F17="下水道事業",IF([4]回答表!X45="●",[4]回答表!Y199,IF([4]回答表!AA45="●",[4]回答表!Y265,"")),"")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IF([4]回答表!F17="下水道事業",IF([4]回答表!X45="●",[4]回答表!Y200,IF([4]回答表!AA45="●",[4]回答表!Y266,"")),"")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IF([4]回答表!F17="下水道事業",IF([4]回答表!X45="●",[4]回答表!Y201,IF([4]回答表!AA45="●",[4]回答表!Y267,"")),"")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IF([4]回答表!F17="下水道事業",IF([4]回答表!X45="●",[4]回答表!Y202,IF([4]回答表!AA45="●",[4]回答表!Y268,"")),"")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6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4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IF([4]回答表!F17="下水道事業",IF([4]回答表!AA45="●","●",""),"")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4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IF([4]回答表!F17="下水道事業",IF([4]回答表!X45="●",[4]回答表!Y207,IF([4]回答表!AA45="●",[4]回答表!Y273,"")),"")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IF([4]回答表!F17="下水道事業",IF([4]回答表!X45="●",[4]回答表!Y208,IF([4]回答表!AA45="●",[4]回答表!Y274,"")),"")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IF([4]回答表!F17="下水道事業",IF([4]回答表!X45="●",[4]回答表!Y209,IF([4]回答表!AA45="●",[4]回答表!Y275,"")),"")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4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IF([4]回答表!F17="下水道事業",IF([4]回答表!AD45="●","●",""),"")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IF([4]回答表!F17="下水道事業",IF([4]回答表!AD45="●",[4]回答表!B289,""),"")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IF([4]回答表!F17="下水道事業",IF([4]回答表!AD45="●",[4]回答表!B295,""),"")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149999999999999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IF([4]回答表!BD17="●",IF([4]回答表!X45="●","●",""),"")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IF([4]回答表!BD17="●",IF([4]回答表!X45="●",[4]回答表!B158,IF([4]回答表!AA45="●",[4]回答表!B223,"")),"")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IF([4]回答表!BD17="●",IF([4]回答表!X45="●",[4]回答表!B212,IF([4]回答表!AA45="●",[4]回答表!B278,"")),"")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149999999999999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IF([4]回答表!BD17="●",IF([4]回答表!X45="●",[4]回答表!E212,IF([4]回答表!AA45="●",[4]回答表!E278,"")),"")</f>
        <v/>
      </c>
      <c r="AN179" s="151"/>
      <c r="AO179" s="151"/>
      <c r="AP179" s="151"/>
      <c r="AQ179" s="150" t="str">
        <f>IF([4]回答表!BD17="●",IF([4]回答表!X45="●",[4]回答表!E213,IF([4]回答表!AA45="●",[4]回答表!E279,"")),"")</f>
        <v/>
      </c>
      <c r="AR179" s="151"/>
      <c r="AS179" s="151"/>
      <c r="AT179" s="151"/>
      <c r="AU179" s="150" t="str">
        <f>IF([4]回答表!BD17="●",IF([4]回答表!X45="●",[4]回答表!E214,IF([4]回答表!AA45="●",[4]回答表!E280,"")),"")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149999999999999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149999999999999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IF([4]回答表!BD17="●",IF([4]回答表!AA45="●","●",""),"")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IF([4]回答表!BD17="●",IF([4]回答表!AD45="●","●",""),"")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IF([4]回答表!BD17="●",IF([4]回答表!AD45="●",[4]回答表!B289,""),"")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IF([4]回答表!BD17="●",IF([4]回答表!AD45="●",[4]回答表!B295,""),"")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IF([4]回答表!X46="●","●","")</f>
        <v/>
      </c>
      <c r="O200" s="131"/>
      <c r="P200" s="131"/>
      <c r="Q200" s="132"/>
      <c r="R200" s="119"/>
      <c r="S200" s="119"/>
      <c r="T200" s="119"/>
      <c r="U200" s="133" t="str">
        <f>IF([4]回答表!X46="●",[4]回答表!B307,IF([4]回答表!AA46="●",[4]回答表!B324,""))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IF([4]回答表!X46="●",[4]回答表!U313,IF([4]回答表!AA46="●",[4]回答表!U330,""))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IF([4]回答表!X46="●",[4]回答表!G313,IF([4]回答表!AA46="●",[4]回答表!G330,""))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IF([4]回答表!X46="●",[4]回答表!G314,IF([4]回答表!AA46="●",[4]回答表!G331,""))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IF([4]回答表!X46="●",[4]回答表!X313,IF([4]回答表!AA46="●",[4]回答表!X330,""))</f>
        <v/>
      </c>
      <c r="BG203" s="151"/>
      <c r="BH203" s="151"/>
      <c r="BI203" s="151"/>
      <c r="BJ203" s="150" t="str">
        <f>IF([4]回答表!X46="●",[4]回答表!X314,IF([4]回答表!AA46="●",[4]回答表!X331,""))</f>
        <v/>
      </c>
      <c r="BK203" s="151"/>
      <c r="BL203" s="151"/>
      <c r="BM203" s="152"/>
      <c r="BN203" s="150" t="str">
        <f>IF([4]回答表!X46="●",[4]回答表!X315,IF([4]回答表!AA46="●",[4]回答表!X332,""))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IF([4]回答表!AA46="●","●","")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IF([4]回答表!AD46="●","●","")</f>
        <v/>
      </c>
      <c r="O212" s="131"/>
      <c r="P212" s="131"/>
      <c r="Q212" s="132"/>
      <c r="R212" s="119"/>
      <c r="S212" s="119"/>
      <c r="T212" s="119"/>
      <c r="U212" s="133" t="str">
        <f>IF([4]回答表!AD46="●",[4]回答表!B337,"")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IF([4]回答表!AD46="●",[4]回答表!B343,"")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149999999999999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IF([4]回答表!X47="●","●","")</f>
        <v/>
      </c>
      <c r="O224" s="131"/>
      <c r="P224" s="131"/>
      <c r="Q224" s="132"/>
      <c r="R224" s="119"/>
      <c r="S224" s="119"/>
      <c r="T224" s="119"/>
      <c r="U224" s="133" t="str">
        <f>IF([4]回答表!X47="●",[4]回答表!B356,IF([4]回答表!AA47="●",[4]回答表!B379,""))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IF([4]回答表!X47="●",[4]回答表!B362,"")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IF([4]回答表!X47="●",[4]回答表!B368,IF([4]回答表!AA47="●",[4]回答表!B385,""))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IF([4]回答表!X47="●",[4]回答表!E368,IF([4]回答表!AA47="●",[4]回答表!E385,""))</f>
        <v/>
      </c>
      <c r="BG227" s="151"/>
      <c r="BH227" s="151"/>
      <c r="BI227" s="151"/>
      <c r="BJ227" s="150" t="str">
        <f>IF([4]回答表!X47="●",[4]回答表!E369,IF([4]回答表!AA47="●",[4]回答表!E386,""))</f>
        <v/>
      </c>
      <c r="BK227" s="151"/>
      <c r="BL227" s="151"/>
      <c r="BM227" s="152"/>
      <c r="BN227" s="150" t="str">
        <f>IF([4]回答表!X47="●",[4]回答表!E370,IF([4]回答表!AA47="●",[4]回答表!E387,""))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IF([4]回答表!AA47="●","●","")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149999999999999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IF([4]回答表!AD47="●","●","")</f>
        <v/>
      </c>
      <c r="O236" s="131"/>
      <c r="P236" s="131"/>
      <c r="Q236" s="132"/>
      <c r="R236" s="119"/>
      <c r="S236" s="119"/>
      <c r="T236" s="119"/>
      <c r="U236" s="133" t="str">
        <f>IF([4]回答表!AD47="●",[4]回答表!B392,"")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IF([4]回答表!AD47="●",[4]回答表!B398,"")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IF([4]回答表!X48="●","●","")</f>
        <v/>
      </c>
      <c r="O248" s="131"/>
      <c r="P248" s="131"/>
      <c r="Q248" s="132"/>
      <c r="R248" s="119"/>
      <c r="S248" s="119"/>
      <c r="T248" s="119"/>
      <c r="U248" s="133" t="str">
        <f>IF([4]回答表!X48="●",[4]回答表!B411,IF([4]回答表!AA48="●",[4]回答表!B425,""))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IF([4]回答表!X48="●",[4]回答表!BC418,IF([4]回答表!AA48="●",[4]回答表!BC432,""))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IF([4]回答表!X48="●",[4]回答表!BC423,IF([4]回答表!AA48="●",[4]回答表!BC437,""))</f>
        <v/>
      </c>
      <c r="AZ248" s="272"/>
      <c r="BA248" s="272"/>
      <c r="BB248" s="272"/>
      <c r="BC248" s="120"/>
      <c r="BD248" s="109"/>
      <c r="BE248" s="109"/>
      <c r="BF248" s="138" t="str">
        <f>IF([4]回答表!X48="●",[4]回答表!S417,IF([4]回答表!AA48="●",[4]回答表!S431,""))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IF([4]回答表!X48="●",[4]回答表!BC419,IF([4]回答表!AA48="●",[4]回答表!BC433,""))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IF([4]回答表!X48="●",[4]回答表!V417,IF([4]回答表!AA48="●",[4]回答表!V431,""))</f>
        <v/>
      </c>
      <c r="BG251" s="151"/>
      <c r="BH251" s="151"/>
      <c r="BI251" s="151"/>
      <c r="BJ251" s="150" t="str">
        <f>IF([4]回答表!X48="●",[4]回答表!V418,IF([4]回答表!AA48="●",[4]回答表!V432,""))</f>
        <v/>
      </c>
      <c r="BK251" s="151"/>
      <c r="BL251" s="151"/>
      <c r="BM251" s="152"/>
      <c r="BN251" s="150" t="str">
        <f>IF([4]回答表!X48="●",[4]回答表!V419,IF([4]回答表!AA48="●",[4]回答表!V433,""))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IF([4]回答表!X48="●",[4]回答表!BC420,IF([4]回答表!AA48="●",[4]回答表!BC434,""))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IF([4]回答表!X48="●",[4]回答表!BC424,IF([4]回答表!AA48="●",[4]回答表!BC438,""))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IF([4]回答表!AA48="●","●","")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IF([4]回答表!X48="●",[4]回答表!BC421,IF([4]回答表!AA48="●",[4]回答表!BC435,""))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IF([4]回答表!X48="●",[4]回答表!BC422,IF([4]回答表!AA48="●",[4]回答表!BC436,""))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IF([4]回答表!X48="●",[4]回答表!BC425,IF([4]回答表!AA48="●",[4]回答表!BC439,""))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IF([4]回答表!AD48="●","●","")</f>
        <v/>
      </c>
      <c r="O260" s="131"/>
      <c r="P260" s="131"/>
      <c r="Q260" s="132"/>
      <c r="R260" s="119"/>
      <c r="S260" s="119"/>
      <c r="T260" s="119"/>
      <c r="U260" s="133" t="str">
        <f>IF([4]回答表!AD48="●",[4]回答表!B439,"")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IF([4]回答表!AD48="●",[4]回答表!B445,"")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149999999999999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IF([4]回答表!X49="●","●","")</f>
        <v/>
      </c>
      <c r="O271" s="131"/>
      <c r="P271" s="131"/>
      <c r="Q271" s="132"/>
      <c r="R271" s="119"/>
      <c r="S271" s="119"/>
      <c r="T271" s="119"/>
      <c r="U271" s="133" t="str">
        <f>IF([4]回答表!X49="●",[4]回答表!B458,IF([4]回答表!AA49="●",[4]回答表!B475,""))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IF([4]回答表!X49="●",[4]回答表!B468,IF([4]回答表!AA49="●",[4]回答表!B485,""))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IF([4]回答表!X49="●",[4]回答表!G464,IF([4]回答表!AA49="●",[4]回答表!G481,""))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IF([4]回答表!X49="●",[4]回答表!G465,IF([4]回答表!AA49="●",[4]回答表!G482,""))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IF([4]回答表!X49="●",[4]回答表!E468,IF([4]回答表!AA49="●",[4]回答表!E485,""))</f>
        <v/>
      </c>
      <c r="BG274" s="151"/>
      <c r="BH274" s="151"/>
      <c r="BI274" s="151"/>
      <c r="BJ274" s="150" t="str">
        <f>IF([4]回答表!X49="●",[4]回答表!E469,IF([4]回答表!AA49="●",[4]回答表!E486,""))</f>
        <v/>
      </c>
      <c r="BK274" s="151"/>
      <c r="BL274" s="151"/>
      <c r="BM274" s="152"/>
      <c r="BN274" s="150" t="str">
        <f>IF([4]回答表!X49="●",[4]回答表!E470,IF([4]回答表!AA49="●",[4]回答表!E487,""))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IF([4]回答表!AA49="●","●","")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149999999999999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IF([4]回答表!AD49="●","●","")</f>
        <v/>
      </c>
      <c r="O283" s="131"/>
      <c r="P283" s="131"/>
      <c r="Q283" s="132"/>
      <c r="R283" s="119"/>
      <c r="S283" s="119"/>
      <c r="T283" s="119"/>
      <c r="U283" s="133" t="str">
        <f>IF([4]回答表!AD49="●",[4]回答表!B492,"")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IF([4]回答表!AD49="●",[4]回答表!B498,"")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2.1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2.1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2.1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9.149999999999999" customHeight="1" x14ac:dyDescent="0.4">
      <c r="C296" s="299"/>
      <c r="D296" s="300" t="str">
        <f>IF([4]回答表!R50="●",[4]回答表!B511,"")</f>
        <v>地域の中核を担う、当町唯一の特別養護老人ホームであることや人口規模が小さいこと、地域的な特性から現行の体制・手法を継続する。</v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6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6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6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6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6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6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6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6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6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6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6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6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6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6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6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6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6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6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5" priority="2">
      <formula>$BB$25="○"</formula>
    </cfRule>
  </conditionalFormatting>
  <conditionalFormatting sqref="BD28:BD30">
    <cfRule type="expression" dxfId="4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AB4A-22A7-45F3-AB52-CF024214729E}">
  <sheetPr>
    <pageSetUpPr fitToPage="1"/>
  </sheetPr>
  <dimension ref="A1:CN315"/>
  <sheetViews>
    <sheetView showZeros="0" view="pageBreakPreview" zoomScale="60" zoomScaleNormal="55" workbookViewId="0">
      <selection activeCell="AY122" sqref="AY122:BD124"/>
    </sheetView>
  </sheetViews>
  <sheetFormatPr defaultColWidth="2.75" defaultRowHeight="12.6" customHeight="1" x14ac:dyDescent="0.4"/>
  <cols>
    <col min="1" max="25" width="2.5" customWidth="1"/>
    <col min="26" max="26" width="2.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IF(COUNTIF([5]回答表!K15,"*")&gt;0,[5]回答表!K15,"")</f>
        <v>井川町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IF(COUNTIF([5]回答表!F17,"*")&gt;0,[5]回答表!F17,"")</f>
        <v>介護サービス事業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IF(COUNTIF([5]回答表!W17,"*")&gt;0,[5]回答表!W17,"")</f>
        <v>老人短期入所施設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IF(COUNTIF([5]回答表!F19,"*")&gt;0,[5]回答表!F19,"")</f>
        <v>介護サービス事業特別会計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1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1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1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1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IF([5]回答表!R43="●","●","")</f>
        <v/>
      </c>
      <c r="E24" s="80"/>
      <c r="F24" s="80"/>
      <c r="G24" s="80"/>
      <c r="H24" s="80"/>
      <c r="I24" s="80"/>
      <c r="J24" s="81"/>
      <c r="K24" s="79" t="str">
        <f>IF([5]回答表!R44="●","●","")</f>
        <v/>
      </c>
      <c r="L24" s="80"/>
      <c r="M24" s="80"/>
      <c r="N24" s="80"/>
      <c r="O24" s="80"/>
      <c r="P24" s="80"/>
      <c r="Q24" s="81"/>
      <c r="R24" s="79" t="str">
        <f>IF([5]回答表!R45="●","●","")</f>
        <v/>
      </c>
      <c r="S24" s="80"/>
      <c r="T24" s="80"/>
      <c r="U24" s="80"/>
      <c r="V24" s="80"/>
      <c r="W24" s="80"/>
      <c r="X24" s="81"/>
      <c r="Y24" s="79" t="str">
        <f>IF([5]回答表!R46="●","●","")</f>
        <v/>
      </c>
      <c r="Z24" s="80"/>
      <c r="AA24" s="80"/>
      <c r="AB24" s="80"/>
      <c r="AC24" s="80"/>
      <c r="AD24" s="80"/>
      <c r="AE24" s="81"/>
      <c r="AF24" s="79" t="str">
        <f>IF([5]回答表!R47="●","●","")</f>
        <v/>
      </c>
      <c r="AG24" s="80"/>
      <c r="AH24" s="80"/>
      <c r="AI24" s="80"/>
      <c r="AJ24" s="80"/>
      <c r="AK24" s="80"/>
      <c r="AL24" s="81"/>
      <c r="AM24" s="79" t="str">
        <f>IF([5]回答表!R48="●","●","")</f>
        <v/>
      </c>
      <c r="AN24" s="80"/>
      <c r="AO24" s="80"/>
      <c r="AP24" s="80"/>
      <c r="AQ24" s="80"/>
      <c r="AR24" s="80"/>
      <c r="AS24" s="81"/>
      <c r="AT24" s="79" t="str">
        <f>IF([5]回答表!R49="●","●","")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IF([5]回答表!R50="●","●","")</f>
        <v>●</v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IF([5]回答表!X43="●","●","")</f>
        <v/>
      </c>
      <c r="O36" s="131"/>
      <c r="P36" s="131"/>
      <c r="Q36" s="132"/>
      <c r="R36" s="119"/>
      <c r="S36" s="119"/>
      <c r="T36" s="119"/>
      <c r="U36" s="133" t="str">
        <f>IF([5]回答表!X43="●",[5]回答表!B59,IF([5]回答表!AA43="●",[5]回答表!B79,""))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IF([5]回答表!X43="●",[5]回答表!S65,IF([5]回答表!AA43="●",[5]回答表!S85,""))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IF([5]回答表!X43="●",[5]回答表!G65,IF([5]回答表!AA43="●",[5]回答表!G85,""))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IF([5]回答表!X43="●",[5]回答表!G66,IF([5]回答表!AA43="●",[5]回答表!G86,""))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IF([5]回答表!X43="●",[5]回答表!V65,IF([5]回答表!AA43="●",[5]回答表!V85,""))</f>
        <v/>
      </c>
      <c r="BG39" s="16"/>
      <c r="BH39" s="16"/>
      <c r="BI39" s="17"/>
      <c r="BJ39" s="150" t="str">
        <f>IF([5]回答表!X43="●",[5]回答表!V66,IF([5]回答表!AA43="●",[5]回答表!V86,""))</f>
        <v/>
      </c>
      <c r="BK39" s="16"/>
      <c r="BL39" s="16"/>
      <c r="BM39" s="17"/>
      <c r="BN39" s="150" t="str">
        <f>IF([5]回答表!X43="●",[5]回答表!V67,IF([5]回答表!AA43="●",[5]回答表!V87,""))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4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4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IF([5]回答表!X43="●",[5]回答表!O71,IF([5]回答表!AA43="●",[5]回答表!O91,""))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2.9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IF([5]回答表!X43="●",[5]回答表!O72,IF([5]回答表!AA43="●",[5]回答表!O92,""))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8.9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IF([5]回答表!AA43="●","●","")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IF([5]回答表!X43="●",[5]回答表!O73,IF([5]回答表!AA43="●",[5]回答表!O93,""))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IF([5]回答表!X43="●",[5]回答表!O74,IF([5]回答表!AA43="●",[5]回答表!O94,""))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IF([5]回答表!X43="●",[5]回答表!AG71,IF([5]回答表!AA43="●",[5]回答表!AG91,""))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IF([5]回答表!X43="●",[5]回答表!AG72,IF([5]回答表!AA43="●",[5]回答表!AG92,""))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7.1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IF([5]回答表!AD43="●","●","")</f>
        <v/>
      </c>
      <c r="O51" s="131"/>
      <c r="P51" s="131"/>
      <c r="Q51" s="132"/>
      <c r="R51" s="119"/>
      <c r="S51" s="119"/>
      <c r="T51" s="119"/>
      <c r="U51" s="133" t="str">
        <f>IF([5]回答表!AD43="●",[5]回答表!B99,"")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IF([5]回答表!AD43="●",[5]回答表!B104,"")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IF([5]回答表!X44="●","●","")</f>
        <v/>
      </c>
      <c r="O62" s="131"/>
      <c r="P62" s="131"/>
      <c r="Q62" s="132"/>
      <c r="R62" s="119"/>
      <c r="S62" s="119"/>
      <c r="T62" s="119"/>
      <c r="U62" s="133" t="str">
        <f>IF([5]回答表!X44="●",[5]回答表!B115,IF([5]回答表!AA44="●",[5]回答表!B127,""))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IF([5]回答表!X44="●",[5]回答表!S121,IF([5]回答表!AA44="●",[5]回答表!S133,""))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IF([5]回答表!X44="●",[5]回答表!J121,IF([5]回答表!AA44="●",[5]回答表!J133,""))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IF([5]回答表!X44="●",[5]回答表!J122,IF([5]回答表!AA44="●",[5]回答表!J134,""))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IF([5]回答表!X44="●",[5]回答表!V121,IF([5]回答表!AA44="●",[5]回答表!V133,""))</f>
        <v/>
      </c>
      <c r="BG65" s="151"/>
      <c r="BH65" s="151"/>
      <c r="BI65" s="151"/>
      <c r="BJ65" s="150" t="str">
        <f>IF([5]回答表!X44="●",[5]回答表!V122,IF([5]回答表!AA44="●",[5]回答表!V134,""))</f>
        <v/>
      </c>
      <c r="BK65" s="151"/>
      <c r="BL65" s="151"/>
      <c r="BM65" s="151"/>
      <c r="BN65" s="150" t="str">
        <f>IF([5]回答表!X44="●",[5]回答表!V123,IF([5]回答表!AA44="●",[5]回答表!V135,""))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IF([5]回答表!AA44="●","●","")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IF([5]回答表!AD44="●","●","")</f>
        <v/>
      </c>
      <c r="O74" s="131"/>
      <c r="P74" s="131"/>
      <c r="Q74" s="132"/>
      <c r="R74" s="119"/>
      <c r="S74" s="119"/>
      <c r="T74" s="119"/>
      <c r="U74" s="133" t="str">
        <f>IF([5]回答表!AD44="●",[5]回答表!B140,"")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IF([5]回答表!AD44="●",[5]回答表!B146,"")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149999999999999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IF([5]回答表!F17="水道事業",IF([5]回答表!X45="●","●",""),"")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IF([5]回答表!F17="水道事業",IF([5]回答表!X45="●",[5]回答表!B158,IF([5]回答表!AA45="●",[5]回答表!B223,"")),"")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IF([5]回答表!F17="水道事業",IF([5]回答表!X45="●",[5]回答表!B212,IF([5]回答表!AA45="●",[5]回答表!B278,"")),"")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149999999999999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IF([5]回答表!F17="水道事業",IF([5]回答表!X45="●",[5]回答表!J166,IF([5]回答表!AA45="●",[5]回答表!J231,"")),"")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IF([5]回答表!F17="水道事業",IF([5]回答表!X45="●",[5]回答表!J173,IF([5]回答表!AA45="●",[5]回答表!J238,"")),"")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IF([5]回答表!F17="水道事業",IF([5]回答表!X45="●",[5]回答表!E212,IF([5]回答表!AA45="●",[5]回答表!E278,"")),"")</f>
        <v/>
      </c>
      <c r="BG89" s="151"/>
      <c r="BH89" s="151"/>
      <c r="BI89" s="151"/>
      <c r="BJ89" s="150" t="str">
        <f>IF([5]回答表!F17="水道事業",IF([5]回答表!X45="●",[5]回答表!E213,IF([5]回答表!AA45="●",[5]回答表!E279,"")),"")</f>
        <v/>
      </c>
      <c r="BK89" s="151"/>
      <c r="BL89" s="151"/>
      <c r="BM89" s="151"/>
      <c r="BN89" s="150" t="str">
        <f>IF([5]回答表!F17="水道事業",IF([5]回答表!X45="●",[5]回答表!E214,IF([5]回答表!AA45="●",[5]回答表!E280,"")),"")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149999999999999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149999999999999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IF([5]回答表!F17="水道事業",IF([5]回答表!AA45="●","●",""),"")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IF([5]回答表!F17="水道事業",IF([5]回答表!X45="●",[5]回答表!J176,IF([5]回答表!AA45="●",[5]回答表!J241,"")),"")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IF([5]回答表!F17="水道事業",IF([5]回答表!X45="●",[5]回答表!J180,IF([5]回答表!AA45="●",[5]回答表!J245,"")),"")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IF([5]回答表!F17="水道事業",IF([5]回答表!AD45="●","●",""),"")</f>
        <v/>
      </c>
      <c r="O98" s="131"/>
      <c r="P98" s="131"/>
      <c r="Q98" s="132"/>
      <c r="R98" s="119"/>
      <c r="S98" s="119"/>
      <c r="T98" s="119"/>
      <c r="U98" s="133" t="str">
        <f>IF([5]回答表!F17="水道事業",IF([5]回答表!AD45="●",[5]回答表!B289,""),"")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IF([5]回答表!F17="水道事業",IF([5]回答表!AD45="●",[5]回答表!B295,""),"")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149999999999999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IF([5]回答表!F17="簡易水道事業",IF([5]回答表!X45="●",[5]回答表!B158,IF([5]回答表!AA45="●",[5]回答表!B223,"")),"")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IF([5]回答表!F17="簡易水道事業",IF([5]回答表!X45="●",[5]回答表!B212,IF([5]回答表!AA45="●",[5]回答表!B278,"")),"")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149999999999999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IF([5]回答表!F17="簡易水道事業",IF([5]回答表!X45="●","●",""),"")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IF([5]回答表!F17="簡易水道事業",IF([5]回答表!X45="●",[5]回答表!Y185,IF([5]回答表!AA45="●",[5]回答表!Y251,"")),"")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IF([5]回答表!F17="簡易水道事業",IF([5]回答表!X45="●",[5]回答表!E212,IF([5]回答表!AA45="●",[5]回答表!E278,"")),"")</f>
        <v/>
      </c>
      <c r="BG113" s="151"/>
      <c r="BH113" s="151"/>
      <c r="BI113" s="151"/>
      <c r="BJ113" s="150" t="str">
        <f>IF([5]回答表!F17="簡易水道事業",IF([5]回答表!X45="●",[5]回答表!E213,IF([5]回答表!AA45="●",[5]回答表!E279,"")),"")</f>
        <v/>
      </c>
      <c r="BK113" s="151"/>
      <c r="BL113" s="151"/>
      <c r="BM113" s="151"/>
      <c r="BN113" s="150" t="str">
        <f>IF([5]回答表!F17="簡易水道事業",IF([5]回答表!X45="●",[5]回答表!E214,IF([5]回答表!AA45="●",[5]回答表!E280,"")),"")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149999999999999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149999999999999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IF([5]回答表!F17="簡易水道事業",IF([5]回答表!X45="●",[5]回答表!Y186,IF([5]回答表!AA45="●",[5]回答表!Y252,"")),"")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IF([5]回答表!F17="簡易水道事業",IF([5]回答表!AA45="●","●",""),"")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4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4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4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IF([5]回答表!F17="簡易水道事業",IF([5]回答表!X45="●",[5]回答表!Y187,IF([5]回答表!AA45="●",[5]回答表!Y253,"")),"")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IF([5]回答表!F17="簡易水道事業",IF([5]回答表!X45="●",[5]回答表!Y189,IF([5]回答表!AA45="●",[5]回答表!Y255,"")),"")</f>
        <v/>
      </c>
      <c r="AN122" s="233"/>
      <c r="AO122" s="233"/>
      <c r="AP122" s="233"/>
      <c r="AQ122" s="233"/>
      <c r="AR122" s="233"/>
      <c r="AS122" s="233" t="str">
        <f>IF([5]回答表!F17="簡易水道事業",IF([5]回答表!X45="●",[5]回答表!Y190,IF([5]回答表!AA45="●",[5]回答表!Y256,"")),"")</f>
        <v/>
      </c>
      <c r="AT122" s="233"/>
      <c r="AU122" s="233"/>
      <c r="AV122" s="233"/>
      <c r="AW122" s="233"/>
      <c r="AX122" s="233"/>
      <c r="AY122" s="233" t="str">
        <f>IF([5]回答表!F17="簡易水道事業",IF([5]回答表!X45="●",[5]回答表!Y191,IF([5]回答表!AA45="●",[5]回答表!Y257,"")),"")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4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IF([5]回答表!F17="簡易水道事業",IF([5]回答表!AD45="●","●",""),"")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IF([5]回答表!F17="簡易水道事業",IF([5]回答表!AD45="●",[5]回答表!B289,""),"")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IF([5]回答表!F17="簡易水道事業",IF([5]回答表!AD45="●",[5]回答表!B295,""),"")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149999999999999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IF([5]回答表!F17="下水道事業",IF([5]回答表!X45="●","●",""),"")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IF([5]回答表!F17="下水道事業",IF([5]回答表!X45="●",[5]回答表!B158,IF([5]回答表!AA45="●",[5]回答表!B223,"")),"")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IF([5]回答表!F17="下水道事業",IF([5]回答表!X45="●",[5]回答表!B212,IF([5]回答表!AA45="●",[5]回答表!B278,"")),"")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149999999999999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IF([5]回答表!F17="下水道事業",IF([5]回答表!X45="●",[5]回答表!Y193,IF([5]回答表!AA45="●",[5]回答表!Y259,"")),"")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IF([5]回答表!F17="下水道事業",IF([5]回答表!X45="●",[5]回答表!E212,IF([5]回答表!AA45="●",[5]回答表!E278,"")),"")</f>
        <v/>
      </c>
      <c r="BG142" s="151"/>
      <c r="BH142" s="151"/>
      <c r="BI142" s="151"/>
      <c r="BJ142" s="150" t="str">
        <f>IF([5]回答表!F17="下水道事業",IF([5]回答表!X45="●",[5]回答表!E213,IF([5]回答表!AA45="●",[5]回答表!E279,"")),"")</f>
        <v/>
      </c>
      <c r="BK142" s="151"/>
      <c r="BL142" s="151"/>
      <c r="BM142" s="151"/>
      <c r="BN142" s="150" t="str">
        <f>IF([5]回答表!F17="下水道事業",IF([5]回答表!X45="●",[5]回答表!E214,IF([5]回答表!AA45="●",[5]回答表!E280,"")),"")</f>
        <v/>
      </c>
      <c r="BO142" s="151"/>
      <c r="BP142" s="151"/>
      <c r="BQ142" s="152"/>
      <c r="BR142" s="112"/>
      <c r="BX142" s="200" t="str">
        <f>IF([5]回答表!AQ20="下水道事業",IF([5]回答表!BI48="○",[5]回答表!AM161,IF([5]回答表!BL48="○",[5]回答表!AM226,"")),"")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149999999999999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149999999999999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IF([5]回答表!F17="下水道事業",IF([5]回答表!X45="●",[5]回答表!Y195,IF([5]回答表!AA45="●",[5]回答表!Y261,"")),"")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IF([5]回答表!F17="下水道事業",IF([5]回答表!X45="●",[5]回答表!Y196,IF([5]回答表!AA45="●",[5]回答表!Y262,"")),"")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4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9.149999999999999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IF([5]回答表!F17="下水道事業",IF([5]回答表!X45="●",[5]回答表!Y198,IF([5]回答表!AA45="●",[5]回答表!Y264,"")),"")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IF([5]回答表!F17="下水道事業",IF([5]回答表!X45="●",[5]回答表!Y199,IF([5]回答表!AA45="●",[5]回答表!Y265,"")),"")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IF([5]回答表!F17="下水道事業",IF([5]回答表!X45="●",[5]回答表!Y200,IF([5]回答表!AA45="●",[5]回答表!Y266,"")),"")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IF([5]回答表!F17="下水道事業",IF([5]回答表!X45="●",[5]回答表!Y201,IF([5]回答表!AA45="●",[5]回答表!Y267,"")),"")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IF([5]回答表!F17="下水道事業",IF([5]回答表!X45="●",[5]回答表!Y202,IF([5]回答表!AA45="●",[5]回答表!Y268,"")),"")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6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4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IF([5]回答表!F17="下水道事業",IF([5]回答表!AA45="●","●",""),"")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4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IF([5]回答表!F17="下水道事業",IF([5]回答表!X45="●",[5]回答表!Y207,IF([5]回答表!AA45="●",[5]回答表!Y273,"")),"")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IF([5]回答表!F17="下水道事業",IF([5]回答表!X45="●",[5]回答表!Y208,IF([5]回答表!AA45="●",[5]回答表!Y274,"")),"")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IF([5]回答表!F17="下水道事業",IF([5]回答表!X45="●",[5]回答表!Y209,IF([5]回答表!AA45="●",[5]回答表!Y275,"")),"")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4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IF([5]回答表!F17="下水道事業",IF([5]回答表!AD45="●","●",""),"")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IF([5]回答表!F17="下水道事業",IF([5]回答表!AD45="●",[5]回答表!B289,""),"")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IF([5]回答表!F17="下水道事業",IF([5]回答表!AD45="●",[5]回答表!B295,""),"")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149999999999999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IF([5]回答表!BD17="●",IF([5]回答表!X45="●","●",""),"")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IF([5]回答表!BD17="●",IF([5]回答表!X45="●",[5]回答表!B158,IF([5]回答表!AA45="●",[5]回答表!B223,"")),"")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IF([5]回答表!BD17="●",IF([5]回答表!X45="●",[5]回答表!B212,IF([5]回答表!AA45="●",[5]回答表!B278,"")),"")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149999999999999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IF([5]回答表!BD17="●",IF([5]回答表!X45="●",[5]回答表!E212,IF([5]回答表!AA45="●",[5]回答表!E278,"")),"")</f>
        <v/>
      </c>
      <c r="AN179" s="151"/>
      <c r="AO179" s="151"/>
      <c r="AP179" s="151"/>
      <c r="AQ179" s="150" t="str">
        <f>IF([5]回答表!BD17="●",IF([5]回答表!X45="●",[5]回答表!E213,IF([5]回答表!AA45="●",[5]回答表!E279,"")),"")</f>
        <v/>
      </c>
      <c r="AR179" s="151"/>
      <c r="AS179" s="151"/>
      <c r="AT179" s="151"/>
      <c r="AU179" s="150" t="str">
        <f>IF([5]回答表!BD17="●",IF([5]回答表!X45="●",[5]回答表!E214,IF([5]回答表!AA45="●",[5]回答表!E280,"")),"")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149999999999999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149999999999999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IF([5]回答表!BD17="●",IF([5]回答表!AA45="●","●",""),"")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IF([5]回答表!BD17="●",IF([5]回答表!AD45="●","●",""),"")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IF([5]回答表!BD17="●",IF([5]回答表!AD45="●",[5]回答表!B289,""),"")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IF([5]回答表!BD17="●",IF([5]回答表!AD45="●",[5]回答表!B295,""),"")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IF([5]回答表!X46="●","●","")</f>
        <v/>
      </c>
      <c r="O200" s="131"/>
      <c r="P200" s="131"/>
      <c r="Q200" s="132"/>
      <c r="R200" s="119"/>
      <c r="S200" s="119"/>
      <c r="T200" s="119"/>
      <c r="U200" s="133" t="str">
        <f>IF([5]回答表!X46="●",[5]回答表!B307,IF([5]回答表!AA46="●",[5]回答表!B324,""))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IF([5]回答表!X46="●",[5]回答表!U313,IF([5]回答表!AA46="●",[5]回答表!U330,""))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IF([5]回答表!X46="●",[5]回答表!G313,IF([5]回答表!AA46="●",[5]回答表!G330,""))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IF([5]回答表!X46="●",[5]回答表!G314,IF([5]回答表!AA46="●",[5]回答表!G331,""))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IF([5]回答表!X46="●",[5]回答表!X313,IF([5]回答表!AA46="●",[5]回答表!X330,""))</f>
        <v/>
      </c>
      <c r="BG203" s="151"/>
      <c r="BH203" s="151"/>
      <c r="BI203" s="151"/>
      <c r="BJ203" s="150" t="str">
        <f>IF([5]回答表!X46="●",[5]回答表!X314,IF([5]回答表!AA46="●",[5]回答表!X331,""))</f>
        <v/>
      </c>
      <c r="BK203" s="151"/>
      <c r="BL203" s="151"/>
      <c r="BM203" s="152"/>
      <c r="BN203" s="150" t="str">
        <f>IF([5]回答表!X46="●",[5]回答表!X315,IF([5]回答表!AA46="●",[5]回答表!X332,""))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IF([5]回答表!AA46="●","●","")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IF([5]回答表!AD46="●","●","")</f>
        <v/>
      </c>
      <c r="O212" s="131"/>
      <c r="P212" s="131"/>
      <c r="Q212" s="132"/>
      <c r="R212" s="119"/>
      <c r="S212" s="119"/>
      <c r="T212" s="119"/>
      <c r="U212" s="133" t="str">
        <f>IF([5]回答表!AD46="●",[5]回答表!B337,"")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IF([5]回答表!AD46="●",[5]回答表!B343,"")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149999999999999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IF([5]回答表!X47="●","●","")</f>
        <v/>
      </c>
      <c r="O224" s="131"/>
      <c r="P224" s="131"/>
      <c r="Q224" s="132"/>
      <c r="R224" s="119"/>
      <c r="S224" s="119"/>
      <c r="T224" s="119"/>
      <c r="U224" s="133" t="str">
        <f>IF([5]回答表!X47="●",[5]回答表!B356,IF([5]回答表!AA47="●",[5]回答表!B379,""))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IF([5]回答表!X47="●",[5]回答表!B362,"")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IF([5]回答表!X47="●",[5]回答表!B368,IF([5]回答表!AA47="●",[5]回答表!B385,""))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IF([5]回答表!X47="●",[5]回答表!E368,IF([5]回答表!AA47="●",[5]回答表!E385,""))</f>
        <v/>
      </c>
      <c r="BG227" s="151"/>
      <c r="BH227" s="151"/>
      <c r="BI227" s="151"/>
      <c r="BJ227" s="150" t="str">
        <f>IF([5]回答表!X47="●",[5]回答表!E369,IF([5]回答表!AA47="●",[5]回答表!E386,""))</f>
        <v/>
      </c>
      <c r="BK227" s="151"/>
      <c r="BL227" s="151"/>
      <c r="BM227" s="152"/>
      <c r="BN227" s="150" t="str">
        <f>IF([5]回答表!X47="●",[5]回答表!E370,IF([5]回答表!AA47="●",[5]回答表!E387,""))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IF([5]回答表!AA47="●","●","")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149999999999999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IF([5]回答表!AD47="●","●","")</f>
        <v/>
      </c>
      <c r="O236" s="131"/>
      <c r="P236" s="131"/>
      <c r="Q236" s="132"/>
      <c r="R236" s="119"/>
      <c r="S236" s="119"/>
      <c r="T236" s="119"/>
      <c r="U236" s="133" t="str">
        <f>IF([5]回答表!AD47="●",[5]回答表!B392,"")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IF([5]回答表!AD47="●",[5]回答表!B398,"")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IF([5]回答表!X48="●","●","")</f>
        <v/>
      </c>
      <c r="O248" s="131"/>
      <c r="P248" s="131"/>
      <c r="Q248" s="132"/>
      <c r="R248" s="119"/>
      <c r="S248" s="119"/>
      <c r="T248" s="119"/>
      <c r="U248" s="133" t="str">
        <f>IF([5]回答表!X48="●",[5]回答表!B411,IF([5]回答表!AA48="●",[5]回答表!B425,""))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IF([5]回答表!X48="●",[5]回答表!BC418,IF([5]回答表!AA48="●",[5]回答表!BC432,""))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IF([5]回答表!X48="●",[5]回答表!BC423,IF([5]回答表!AA48="●",[5]回答表!BC437,""))</f>
        <v/>
      </c>
      <c r="AZ248" s="272"/>
      <c r="BA248" s="272"/>
      <c r="BB248" s="272"/>
      <c r="BC248" s="120"/>
      <c r="BD248" s="109"/>
      <c r="BE248" s="109"/>
      <c r="BF248" s="138" t="str">
        <f>IF([5]回答表!X48="●",[5]回答表!S417,IF([5]回答表!AA48="●",[5]回答表!S431,""))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IF([5]回答表!X48="●",[5]回答表!BC419,IF([5]回答表!AA48="●",[5]回答表!BC433,""))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IF([5]回答表!X48="●",[5]回答表!V417,IF([5]回答表!AA48="●",[5]回答表!V431,""))</f>
        <v/>
      </c>
      <c r="BG251" s="151"/>
      <c r="BH251" s="151"/>
      <c r="BI251" s="151"/>
      <c r="BJ251" s="150" t="str">
        <f>IF([5]回答表!X48="●",[5]回答表!V418,IF([5]回答表!AA48="●",[5]回答表!V432,""))</f>
        <v/>
      </c>
      <c r="BK251" s="151"/>
      <c r="BL251" s="151"/>
      <c r="BM251" s="152"/>
      <c r="BN251" s="150" t="str">
        <f>IF([5]回答表!X48="●",[5]回答表!V419,IF([5]回答表!AA48="●",[5]回答表!V433,""))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IF([5]回答表!X48="●",[5]回答表!BC420,IF([5]回答表!AA48="●",[5]回答表!BC434,""))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IF([5]回答表!X48="●",[5]回答表!BC424,IF([5]回答表!AA48="●",[5]回答表!BC438,""))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IF([5]回答表!AA48="●","●","")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IF([5]回答表!X48="●",[5]回答表!BC421,IF([5]回答表!AA48="●",[5]回答表!BC435,""))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IF([5]回答表!X48="●",[5]回答表!BC422,IF([5]回答表!AA48="●",[5]回答表!BC436,""))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IF([5]回答表!X48="●",[5]回答表!BC425,IF([5]回答表!AA48="●",[5]回答表!BC439,""))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IF([5]回答表!AD48="●","●","")</f>
        <v/>
      </c>
      <c r="O260" s="131"/>
      <c r="P260" s="131"/>
      <c r="Q260" s="132"/>
      <c r="R260" s="119"/>
      <c r="S260" s="119"/>
      <c r="T260" s="119"/>
      <c r="U260" s="133" t="str">
        <f>IF([5]回答表!AD48="●",[5]回答表!B439,"")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IF([5]回答表!AD48="●",[5]回答表!B445,"")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149999999999999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IF([5]回答表!X49="●","●","")</f>
        <v/>
      </c>
      <c r="O271" s="131"/>
      <c r="P271" s="131"/>
      <c r="Q271" s="132"/>
      <c r="R271" s="119"/>
      <c r="S271" s="119"/>
      <c r="T271" s="119"/>
      <c r="U271" s="133" t="str">
        <f>IF([5]回答表!X49="●",[5]回答表!B458,IF([5]回答表!AA49="●",[5]回答表!B475,""))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IF([5]回答表!X49="●",[5]回答表!B468,IF([5]回答表!AA49="●",[5]回答表!B485,""))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IF([5]回答表!X49="●",[5]回答表!G464,IF([5]回答表!AA49="●",[5]回答表!G481,""))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IF([5]回答表!X49="●",[5]回答表!G465,IF([5]回答表!AA49="●",[5]回答表!G482,""))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IF([5]回答表!X49="●",[5]回答表!E468,IF([5]回答表!AA49="●",[5]回答表!E485,""))</f>
        <v/>
      </c>
      <c r="BG274" s="151"/>
      <c r="BH274" s="151"/>
      <c r="BI274" s="151"/>
      <c r="BJ274" s="150" t="str">
        <f>IF([5]回答表!X49="●",[5]回答表!E469,IF([5]回答表!AA49="●",[5]回答表!E486,""))</f>
        <v/>
      </c>
      <c r="BK274" s="151"/>
      <c r="BL274" s="151"/>
      <c r="BM274" s="152"/>
      <c r="BN274" s="150" t="str">
        <f>IF([5]回答表!X49="●",[5]回答表!E470,IF([5]回答表!AA49="●",[5]回答表!E487,""))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IF([5]回答表!AA49="●","●","")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149999999999999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IF([5]回答表!AD49="●","●","")</f>
        <v/>
      </c>
      <c r="O283" s="131"/>
      <c r="P283" s="131"/>
      <c r="Q283" s="132"/>
      <c r="R283" s="119"/>
      <c r="S283" s="119"/>
      <c r="T283" s="119"/>
      <c r="U283" s="133" t="str">
        <f>IF([5]回答表!AD49="●",[5]回答表!B492,"")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IF([5]回答表!AD49="●",[5]回答表!B498,"")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2.1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2.1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2.1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9.149999999999999" customHeight="1" x14ac:dyDescent="0.4">
      <c r="C296" s="299"/>
      <c r="D296" s="300" t="str">
        <f>IF([5]回答表!R50="●",[5]回答表!B511,"")</f>
        <v>地域の中核を担う、当町唯一の特別養護老人ホームであることや人口規模が小さいこと、地域的な特性から現行の体制・手法を継続する。</v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6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6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6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6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6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6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6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6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6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6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6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6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6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6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6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6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6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6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3BF7-6019-4309-9DDE-8C0866D9CD41}">
  <sheetPr>
    <pageSetUpPr fitToPage="1"/>
  </sheetPr>
  <dimension ref="A1:CN315"/>
  <sheetViews>
    <sheetView showZeros="0" view="pageBreakPreview" zoomScale="60" zoomScaleNormal="55" workbookViewId="0">
      <selection activeCell="AY122" sqref="AY122:BD124"/>
    </sheetView>
  </sheetViews>
  <sheetFormatPr defaultColWidth="2.75" defaultRowHeight="12.6" customHeight="1" x14ac:dyDescent="0.4"/>
  <cols>
    <col min="1" max="25" width="2.5" customWidth="1"/>
    <col min="26" max="26" width="2.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IF(COUNTIF([6]回答表!K15,"*")&gt;0,[6]回答表!K15,"")</f>
        <v>井川町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IF(COUNTIF([6]回答表!F17,"*")&gt;0,[6]回答表!F17,"")</f>
        <v>介護サービス事業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IF(COUNTIF([6]回答表!W17,"*")&gt;0,[6]回答表!W17,"")</f>
        <v>老人デイサービスセンター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IF(COUNTIF([6]回答表!F19,"*")&gt;0,[6]回答表!F19,"")</f>
        <v>介護サービス事業特別会計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1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1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1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1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IF([6]回答表!R43="●","●","")</f>
        <v/>
      </c>
      <c r="E24" s="80"/>
      <c r="F24" s="80"/>
      <c r="G24" s="80"/>
      <c r="H24" s="80"/>
      <c r="I24" s="80"/>
      <c r="J24" s="81"/>
      <c r="K24" s="79" t="str">
        <f>IF([6]回答表!R44="●","●","")</f>
        <v/>
      </c>
      <c r="L24" s="80"/>
      <c r="M24" s="80"/>
      <c r="N24" s="80"/>
      <c r="O24" s="80"/>
      <c r="P24" s="80"/>
      <c r="Q24" s="81"/>
      <c r="R24" s="79" t="str">
        <f>IF([6]回答表!R45="●","●","")</f>
        <v/>
      </c>
      <c r="S24" s="80"/>
      <c r="T24" s="80"/>
      <c r="U24" s="80"/>
      <c r="V24" s="80"/>
      <c r="W24" s="80"/>
      <c r="X24" s="81"/>
      <c r="Y24" s="79" t="str">
        <f>IF([6]回答表!R46="●","●","")</f>
        <v/>
      </c>
      <c r="Z24" s="80"/>
      <c r="AA24" s="80"/>
      <c r="AB24" s="80"/>
      <c r="AC24" s="80"/>
      <c r="AD24" s="80"/>
      <c r="AE24" s="81"/>
      <c r="AF24" s="79" t="str">
        <f>IF([6]回答表!R47="●","●","")</f>
        <v/>
      </c>
      <c r="AG24" s="80"/>
      <c r="AH24" s="80"/>
      <c r="AI24" s="80"/>
      <c r="AJ24" s="80"/>
      <c r="AK24" s="80"/>
      <c r="AL24" s="81"/>
      <c r="AM24" s="79" t="str">
        <f>IF([6]回答表!R48="●","●","")</f>
        <v/>
      </c>
      <c r="AN24" s="80"/>
      <c r="AO24" s="80"/>
      <c r="AP24" s="80"/>
      <c r="AQ24" s="80"/>
      <c r="AR24" s="80"/>
      <c r="AS24" s="81"/>
      <c r="AT24" s="79" t="str">
        <f>IF([6]回答表!R49="●","●","")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IF([6]回答表!R50="●","●","")</f>
        <v>●</v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IF([6]回答表!X43="●","●","")</f>
        <v/>
      </c>
      <c r="O36" s="131"/>
      <c r="P36" s="131"/>
      <c r="Q36" s="132"/>
      <c r="R36" s="119"/>
      <c r="S36" s="119"/>
      <c r="T36" s="119"/>
      <c r="U36" s="133" t="str">
        <f>IF([6]回答表!X43="●",[6]回答表!B59,IF([6]回答表!AA43="●",[6]回答表!B79,""))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IF([6]回答表!X43="●",[6]回答表!S65,IF([6]回答表!AA43="●",[6]回答表!S85,""))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IF([6]回答表!X43="●",[6]回答表!G65,IF([6]回答表!AA43="●",[6]回答表!G85,""))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IF([6]回答表!X43="●",[6]回答表!G66,IF([6]回答表!AA43="●",[6]回答表!G86,""))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IF([6]回答表!X43="●",[6]回答表!V65,IF([6]回答表!AA43="●",[6]回答表!V85,""))</f>
        <v/>
      </c>
      <c r="BG39" s="16"/>
      <c r="BH39" s="16"/>
      <c r="BI39" s="17"/>
      <c r="BJ39" s="150" t="str">
        <f>IF([6]回答表!X43="●",[6]回答表!V66,IF([6]回答表!AA43="●",[6]回答表!V86,""))</f>
        <v/>
      </c>
      <c r="BK39" s="16"/>
      <c r="BL39" s="16"/>
      <c r="BM39" s="17"/>
      <c r="BN39" s="150" t="str">
        <f>IF([6]回答表!X43="●",[6]回答表!V67,IF([6]回答表!AA43="●",[6]回答表!V87,""))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4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4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IF([6]回答表!X43="●",[6]回答表!O71,IF([6]回答表!AA43="●",[6]回答表!O91,""))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2.9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IF([6]回答表!X43="●",[6]回答表!O72,IF([6]回答表!AA43="●",[6]回答表!O92,""))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8.9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IF([6]回答表!AA43="●","●","")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IF([6]回答表!X43="●",[6]回答表!O73,IF([6]回答表!AA43="●",[6]回答表!O93,""))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IF([6]回答表!X43="●",[6]回答表!O74,IF([6]回答表!AA43="●",[6]回答表!O94,""))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IF([6]回答表!X43="●",[6]回答表!AG71,IF([6]回答表!AA43="●",[6]回答表!AG91,""))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IF([6]回答表!X43="●",[6]回答表!AG72,IF([6]回答表!AA43="●",[6]回答表!AG92,""))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7.1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IF([6]回答表!AD43="●","●","")</f>
        <v/>
      </c>
      <c r="O51" s="131"/>
      <c r="P51" s="131"/>
      <c r="Q51" s="132"/>
      <c r="R51" s="119"/>
      <c r="S51" s="119"/>
      <c r="T51" s="119"/>
      <c r="U51" s="133" t="str">
        <f>IF([6]回答表!AD43="●",[6]回答表!B99,"")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IF([6]回答表!AD43="●",[6]回答表!B104,"")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IF([6]回答表!X44="●","●","")</f>
        <v/>
      </c>
      <c r="O62" s="131"/>
      <c r="P62" s="131"/>
      <c r="Q62" s="132"/>
      <c r="R62" s="119"/>
      <c r="S62" s="119"/>
      <c r="T62" s="119"/>
      <c r="U62" s="133" t="str">
        <f>IF([6]回答表!X44="●",[6]回答表!B115,IF([6]回答表!AA44="●",[6]回答表!B127,""))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IF([6]回答表!X44="●",[6]回答表!S121,IF([6]回答表!AA44="●",[6]回答表!S133,""))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IF([6]回答表!X44="●",[6]回答表!J121,IF([6]回答表!AA44="●",[6]回答表!J133,""))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IF([6]回答表!X44="●",[6]回答表!J122,IF([6]回答表!AA44="●",[6]回答表!J134,""))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IF([6]回答表!X44="●",[6]回答表!V121,IF([6]回答表!AA44="●",[6]回答表!V133,""))</f>
        <v/>
      </c>
      <c r="BG65" s="151"/>
      <c r="BH65" s="151"/>
      <c r="BI65" s="151"/>
      <c r="BJ65" s="150" t="str">
        <f>IF([6]回答表!X44="●",[6]回答表!V122,IF([6]回答表!AA44="●",[6]回答表!V134,""))</f>
        <v/>
      </c>
      <c r="BK65" s="151"/>
      <c r="BL65" s="151"/>
      <c r="BM65" s="151"/>
      <c r="BN65" s="150" t="str">
        <f>IF([6]回答表!X44="●",[6]回答表!V123,IF([6]回答表!AA44="●",[6]回答表!V135,""))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IF([6]回答表!AA44="●","●","")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IF([6]回答表!AD44="●","●","")</f>
        <v/>
      </c>
      <c r="O74" s="131"/>
      <c r="P74" s="131"/>
      <c r="Q74" s="132"/>
      <c r="R74" s="119"/>
      <c r="S74" s="119"/>
      <c r="T74" s="119"/>
      <c r="U74" s="133" t="str">
        <f>IF([6]回答表!AD44="●",[6]回答表!B140,"")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IF([6]回答表!AD44="●",[6]回答表!B146,"")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149999999999999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IF([6]回答表!F17="水道事業",IF([6]回答表!X45="●","●",""),"")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IF([6]回答表!F17="水道事業",IF([6]回答表!X45="●",[6]回答表!B158,IF([6]回答表!AA45="●",[6]回答表!B223,"")),"")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IF([6]回答表!F17="水道事業",IF([6]回答表!X45="●",[6]回答表!B212,IF([6]回答表!AA45="●",[6]回答表!B278,"")),"")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149999999999999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IF([6]回答表!F17="水道事業",IF([6]回答表!X45="●",[6]回答表!J166,IF([6]回答表!AA45="●",[6]回答表!J231,"")),"")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IF([6]回答表!F17="水道事業",IF([6]回答表!X45="●",[6]回答表!J173,IF([6]回答表!AA45="●",[6]回答表!J238,"")),"")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IF([6]回答表!F17="水道事業",IF([6]回答表!X45="●",[6]回答表!E212,IF([6]回答表!AA45="●",[6]回答表!E278,"")),"")</f>
        <v/>
      </c>
      <c r="BG89" s="151"/>
      <c r="BH89" s="151"/>
      <c r="BI89" s="151"/>
      <c r="BJ89" s="150" t="str">
        <f>IF([6]回答表!F17="水道事業",IF([6]回答表!X45="●",[6]回答表!E213,IF([6]回答表!AA45="●",[6]回答表!E279,"")),"")</f>
        <v/>
      </c>
      <c r="BK89" s="151"/>
      <c r="BL89" s="151"/>
      <c r="BM89" s="151"/>
      <c r="BN89" s="150" t="str">
        <f>IF([6]回答表!F17="水道事業",IF([6]回答表!X45="●",[6]回答表!E214,IF([6]回答表!AA45="●",[6]回答表!E280,"")),"")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149999999999999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149999999999999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IF([6]回答表!F17="水道事業",IF([6]回答表!AA45="●","●",""),"")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IF([6]回答表!F17="水道事業",IF([6]回答表!X45="●",[6]回答表!J176,IF([6]回答表!AA45="●",[6]回答表!J241,"")),"")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IF([6]回答表!F17="水道事業",IF([6]回答表!X45="●",[6]回答表!J180,IF([6]回答表!AA45="●",[6]回答表!J245,"")),"")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IF([6]回答表!F17="水道事業",IF([6]回答表!AD45="●","●",""),"")</f>
        <v/>
      </c>
      <c r="O98" s="131"/>
      <c r="P98" s="131"/>
      <c r="Q98" s="132"/>
      <c r="R98" s="119"/>
      <c r="S98" s="119"/>
      <c r="T98" s="119"/>
      <c r="U98" s="133" t="str">
        <f>IF([6]回答表!F17="水道事業",IF([6]回答表!AD45="●",[6]回答表!B289,""),"")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IF([6]回答表!F17="水道事業",IF([6]回答表!AD45="●",[6]回答表!B295,""),"")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149999999999999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IF([6]回答表!F17="簡易水道事業",IF([6]回答表!X45="●",[6]回答表!B158,IF([6]回答表!AA45="●",[6]回答表!B223,"")),"")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IF([6]回答表!F17="簡易水道事業",IF([6]回答表!X45="●",[6]回答表!B212,IF([6]回答表!AA45="●",[6]回答表!B278,"")),"")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149999999999999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IF([6]回答表!F17="簡易水道事業",IF([6]回答表!X45="●","●",""),"")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IF([6]回答表!F17="簡易水道事業",IF([6]回答表!X45="●",[6]回答表!Y185,IF([6]回答表!AA45="●",[6]回答表!Y251,"")),"")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IF([6]回答表!F17="簡易水道事業",IF([6]回答表!X45="●",[6]回答表!E212,IF([6]回答表!AA45="●",[6]回答表!E278,"")),"")</f>
        <v/>
      </c>
      <c r="BG113" s="151"/>
      <c r="BH113" s="151"/>
      <c r="BI113" s="151"/>
      <c r="BJ113" s="150" t="str">
        <f>IF([6]回答表!F17="簡易水道事業",IF([6]回答表!X45="●",[6]回答表!E213,IF([6]回答表!AA45="●",[6]回答表!E279,"")),"")</f>
        <v/>
      </c>
      <c r="BK113" s="151"/>
      <c r="BL113" s="151"/>
      <c r="BM113" s="151"/>
      <c r="BN113" s="150" t="str">
        <f>IF([6]回答表!F17="簡易水道事業",IF([6]回答表!X45="●",[6]回答表!E214,IF([6]回答表!AA45="●",[6]回答表!E280,"")),"")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149999999999999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149999999999999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IF([6]回答表!F17="簡易水道事業",IF([6]回答表!X45="●",[6]回答表!Y186,IF([6]回答表!AA45="●",[6]回答表!Y252,"")),"")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IF([6]回答表!F17="簡易水道事業",IF([6]回答表!AA45="●","●",""),"")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4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4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4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IF([6]回答表!F17="簡易水道事業",IF([6]回答表!X45="●",[6]回答表!Y187,IF([6]回答表!AA45="●",[6]回答表!Y253,"")),"")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IF([6]回答表!F17="簡易水道事業",IF([6]回答表!X45="●",[6]回答表!Y189,IF([6]回答表!AA45="●",[6]回答表!Y255,"")),"")</f>
        <v/>
      </c>
      <c r="AN122" s="233"/>
      <c r="AO122" s="233"/>
      <c r="AP122" s="233"/>
      <c r="AQ122" s="233"/>
      <c r="AR122" s="233"/>
      <c r="AS122" s="233" t="str">
        <f>IF([6]回答表!F17="簡易水道事業",IF([6]回答表!X45="●",[6]回答表!Y190,IF([6]回答表!AA45="●",[6]回答表!Y256,"")),"")</f>
        <v/>
      </c>
      <c r="AT122" s="233"/>
      <c r="AU122" s="233"/>
      <c r="AV122" s="233"/>
      <c r="AW122" s="233"/>
      <c r="AX122" s="233"/>
      <c r="AY122" s="233" t="str">
        <f>IF([6]回答表!F17="簡易水道事業",IF([6]回答表!X45="●",[6]回答表!Y191,IF([6]回答表!AA45="●",[6]回答表!Y257,"")),"")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4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IF([6]回答表!F17="簡易水道事業",IF([6]回答表!AD45="●","●",""),"")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IF([6]回答表!F17="簡易水道事業",IF([6]回答表!AD45="●",[6]回答表!B289,""),"")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IF([6]回答表!F17="簡易水道事業",IF([6]回答表!AD45="●",[6]回答表!B295,""),"")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149999999999999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IF([6]回答表!F17="下水道事業",IF([6]回答表!X45="●","●",""),"")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IF([6]回答表!F17="下水道事業",IF([6]回答表!X45="●",[6]回答表!B158,IF([6]回答表!AA45="●",[6]回答表!B223,"")),"")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IF([6]回答表!F17="下水道事業",IF([6]回答表!X45="●",[6]回答表!B212,IF([6]回答表!AA45="●",[6]回答表!B278,"")),"")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149999999999999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IF([6]回答表!F17="下水道事業",IF([6]回答表!X45="●",[6]回答表!Y193,IF([6]回答表!AA45="●",[6]回答表!Y259,"")),"")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IF([6]回答表!F17="下水道事業",IF([6]回答表!X45="●",[6]回答表!E212,IF([6]回答表!AA45="●",[6]回答表!E278,"")),"")</f>
        <v/>
      </c>
      <c r="BG142" s="151"/>
      <c r="BH142" s="151"/>
      <c r="BI142" s="151"/>
      <c r="BJ142" s="150" t="str">
        <f>IF([6]回答表!F17="下水道事業",IF([6]回答表!X45="●",[6]回答表!E213,IF([6]回答表!AA45="●",[6]回答表!E279,"")),"")</f>
        <v/>
      </c>
      <c r="BK142" s="151"/>
      <c r="BL142" s="151"/>
      <c r="BM142" s="151"/>
      <c r="BN142" s="150" t="str">
        <f>IF([6]回答表!F17="下水道事業",IF([6]回答表!X45="●",[6]回答表!E214,IF([6]回答表!AA45="●",[6]回答表!E280,"")),"")</f>
        <v/>
      </c>
      <c r="BO142" s="151"/>
      <c r="BP142" s="151"/>
      <c r="BQ142" s="152"/>
      <c r="BR142" s="112"/>
      <c r="BX142" s="200" t="str">
        <f>IF([6]回答表!AQ20="下水道事業",IF([6]回答表!BI48="○",[6]回答表!AM161,IF([6]回答表!BL48="○",[6]回答表!AM226,"")),"")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149999999999999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149999999999999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IF([6]回答表!F17="下水道事業",IF([6]回答表!X45="●",[6]回答表!Y195,IF([6]回答表!AA45="●",[6]回答表!Y261,"")),"")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IF([6]回答表!F17="下水道事業",IF([6]回答表!X45="●",[6]回答表!Y196,IF([6]回答表!AA45="●",[6]回答表!Y262,"")),"")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4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9.149999999999999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IF([6]回答表!F17="下水道事業",IF([6]回答表!X45="●",[6]回答表!Y198,IF([6]回答表!AA45="●",[6]回答表!Y264,"")),"")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IF([6]回答表!F17="下水道事業",IF([6]回答表!X45="●",[6]回答表!Y199,IF([6]回答表!AA45="●",[6]回答表!Y265,"")),"")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IF([6]回答表!F17="下水道事業",IF([6]回答表!X45="●",[6]回答表!Y200,IF([6]回答表!AA45="●",[6]回答表!Y266,"")),"")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IF([6]回答表!F17="下水道事業",IF([6]回答表!X45="●",[6]回答表!Y201,IF([6]回答表!AA45="●",[6]回答表!Y267,"")),"")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IF([6]回答表!F17="下水道事業",IF([6]回答表!X45="●",[6]回答表!Y202,IF([6]回答表!AA45="●",[6]回答表!Y268,"")),"")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6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4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IF([6]回答表!F17="下水道事業",IF([6]回答表!AA45="●","●",""),"")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4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IF([6]回答表!F17="下水道事業",IF([6]回答表!X45="●",[6]回答表!Y207,IF([6]回答表!AA45="●",[6]回答表!Y273,"")),"")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IF([6]回答表!F17="下水道事業",IF([6]回答表!X45="●",[6]回答表!Y208,IF([6]回答表!AA45="●",[6]回答表!Y274,"")),"")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IF([6]回答表!F17="下水道事業",IF([6]回答表!X45="●",[6]回答表!Y209,IF([6]回答表!AA45="●",[6]回答表!Y275,"")),"")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4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IF([6]回答表!F17="下水道事業",IF([6]回答表!AD45="●","●",""),"")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IF([6]回答表!F17="下水道事業",IF([6]回答表!AD45="●",[6]回答表!B289,""),"")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IF([6]回答表!F17="下水道事業",IF([6]回答表!AD45="●",[6]回答表!B295,""),"")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149999999999999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IF([6]回答表!BD17="●",IF([6]回答表!X45="●","●",""),"")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IF([6]回答表!BD17="●",IF([6]回答表!X45="●",[6]回答表!B158,IF([6]回答表!AA45="●",[6]回答表!B223,"")),"")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IF([6]回答表!BD17="●",IF([6]回答表!X45="●",[6]回答表!B212,IF([6]回答表!AA45="●",[6]回答表!B278,"")),"")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149999999999999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IF([6]回答表!BD17="●",IF([6]回答表!X45="●",[6]回答表!E212,IF([6]回答表!AA45="●",[6]回答表!E278,"")),"")</f>
        <v/>
      </c>
      <c r="AN179" s="151"/>
      <c r="AO179" s="151"/>
      <c r="AP179" s="151"/>
      <c r="AQ179" s="150" t="str">
        <f>IF([6]回答表!BD17="●",IF([6]回答表!X45="●",[6]回答表!E213,IF([6]回答表!AA45="●",[6]回答表!E279,"")),"")</f>
        <v/>
      </c>
      <c r="AR179" s="151"/>
      <c r="AS179" s="151"/>
      <c r="AT179" s="151"/>
      <c r="AU179" s="150" t="str">
        <f>IF([6]回答表!BD17="●",IF([6]回答表!X45="●",[6]回答表!E214,IF([6]回答表!AA45="●",[6]回答表!E280,"")),"")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149999999999999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149999999999999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IF([6]回答表!BD17="●",IF([6]回答表!AA45="●","●",""),"")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IF([6]回答表!BD17="●",IF([6]回答表!AD45="●","●",""),"")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IF([6]回答表!BD17="●",IF([6]回答表!AD45="●",[6]回答表!B289,""),"")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IF([6]回答表!BD17="●",IF([6]回答表!AD45="●",[6]回答表!B295,""),"")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IF([6]回答表!X46="●","●","")</f>
        <v/>
      </c>
      <c r="O200" s="131"/>
      <c r="P200" s="131"/>
      <c r="Q200" s="132"/>
      <c r="R200" s="119"/>
      <c r="S200" s="119"/>
      <c r="T200" s="119"/>
      <c r="U200" s="133" t="str">
        <f>IF([6]回答表!X46="●",[6]回答表!B307,IF([6]回答表!AA46="●",[6]回答表!B324,""))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IF([6]回答表!X46="●",[6]回答表!U313,IF([6]回答表!AA46="●",[6]回答表!U330,""))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IF([6]回答表!X46="●",[6]回答表!G313,IF([6]回答表!AA46="●",[6]回答表!G330,""))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IF([6]回答表!X46="●",[6]回答表!G314,IF([6]回答表!AA46="●",[6]回答表!G331,""))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IF([6]回答表!X46="●",[6]回答表!X313,IF([6]回答表!AA46="●",[6]回答表!X330,""))</f>
        <v/>
      </c>
      <c r="BG203" s="151"/>
      <c r="BH203" s="151"/>
      <c r="BI203" s="151"/>
      <c r="BJ203" s="150" t="str">
        <f>IF([6]回答表!X46="●",[6]回答表!X314,IF([6]回答表!AA46="●",[6]回答表!X331,""))</f>
        <v/>
      </c>
      <c r="BK203" s="151"/>
      <c r="BL203" s="151"/>
      <c r="BM203" s="152"/>
      <c r="BN203" s="150" t="str">
        <f>IF([6]回答表!X46="●",[6]回答表!X315,IF([6]回答表!AA46="●",[6]回答表!X332,""))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IF([6]回答表!AA46="●","●","")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IF([6]回答表!AD46="●","●","")</f>
        <v/>
      </c>
      <c r="O212" s="131"/>
      <c r="P212" s="131"/>
      <c r="Q212" s="132"/>
      <c r="R212" s="119"/>
      <c r="S212" s="119"/>
      <c r="T212" s="119"/>
      <c r="U212" s="133" t="str">
        <f>IF([6]回答表!AD46="●",[6]回答表!B337,"")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IF([6]回答表!AD46="●",[6]回答表!B343,"")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149999999999999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IF([6]回答表!X47="●","●","")</f>
        <v/>
      </c>
      <c r="O224" s="131"/>
      <c r="P224" s="131"/>
      <c r="Q224" s="132"/>
      <c r="R224" s="119"/>
      <c r="S224" s="119"/>
      <c r="T224" s="119"/>
      <c r="U224" s="133" t="str">
        <f>IF([6]回答表!X47="●",[6]回答表!B356,IF([6]回答表!AA47="●",[6]回答表!B379,""))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IF([6]回答表!X47="●",[6]回答表!B362,"")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IF([6]回答表!X47="●",[6]回答表!B368,IF([6]回答表!AA47="●",[6]回答表!B385,""))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IF([6]回答表!X47="●",[6]回答表!E368,IF([6]回答表!AA47="●",[6]回答表!E385,""))</f>
        <v/>
      </c>
      <c r="BG227" s="151"/>
      <c r="BH227" s="151"/>
      <c r="BI227" s="151"/>
      <c r="BJ227" s="150" t="str">
        <f>IF([6]回答表!X47="●",[6]回答表!E369,IF([6]回答表!AA47="●",[6]回答表!E386,""))</f>
        <v/>
      </c>
      <c r="BK227" s="151"/>
      <c r="BL227" s="151"/>
      <c r="BM227" s="152"/>
      <c r="BN227" s="150" t="str">
        <f>IF([6]回答表!X47="●",[6]回答表!E370,IF([6]回答表!AA47="●",[6]回答表!E387,""))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IF([6]回答表!AA47="●","●","")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149999999999999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IF([6]回答表!AD47="●","●","")</f>
        <v/>
      </c>
      <c r="O236" s="131"/>
      <c r="P236" s="131"/>
      <c r="Q236" s="132"/>
      <c r="R236" s="119"/>
      <c r="S236" s="119"/>
      <c r="T236" s="119"/>
      <c r="U236" s="133" t="str">
        <f>IF([6]回答表!AD47="●",[6]回答表!B392,"")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IF([6]回答表!AD47="●",[6]回答表!B398,"")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IF([6]回答表!X48="●","●","")</f>
        <v/>
      </c>
      <c r="O248" s="131"/>
      <c r="P248" s="131"/>
      <c r="Q248" s="132"/>
      <c r="R248" s="119"/>
      <c r="S248" s="119"/>
      <c r="T248" s="119"/>
      <c r="U248" s="133" t="str">
        <f>IF([6]回答表!X48="●",[6]回答表!B411,IF([6]回答表!AA48="●",[6]回答表!B425,""))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IF([6]回答表!X48="●",[6]回答表!BC418,IF([6]回答表!AA48="●",[6]回答表!BC432,""))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IF([6]回答表!X48="●",[6]回答表!BC423,IF([6]回答表!AA48="●",[6]回答表!BC437,""))</f>
        <v/>
      </c>
      <c r="AZ248" s="272"/>
      <c r="BA248" s="272"/>
      <c r="BB248" s="272"/>
      <c r="BC248" s="120"/>
      <c r="BD248" s="109"/>
      <c r="BE248" s="109"/>
      <c r="BF248" s="138" t="str">
        <f>IF([6]回答表!X48="●",[6]回答表!S417,IF([6]回答表!AA48="●",[6]回答表!S431,""))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IF([6]回答表!X48="●",[6]回答表!BC419,IF([6]回答表!AA48="●",[6]回答表!BC433,""))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IF([6]回答表!X48="●",[6]回答表!V417,IF([6]回答表!AA48="●",[6]回答表!V431,""))</f>
        <v/>
      </c>
      <c r="BG251" s="151"/>
      <c r="BH251" s="151"/>
      <c r="BI251" s="151"/>
      <c r="BJ251" s="150" t="str">
        <f>IF([6]回答表!X48="●",[6]回答表!V418,IF([6]回答表!AA48="●",[6]回答表!V432,""))</f>
        <v/>
      </c>
      <c r="BK251" s="151"/>
      <c r="BL251" s="151"/>
      <c r="BM251" s="152"/>
      <c r="BN251" s="150" t="str">
        <f>IF([6]回答表!X48="●",[6]回答表!V419,IF([6]回答表!AA48="●",[6]回答表!V433,""))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IF([6]回答表!X48="●",[6]回答表!BC420,IF([6]回答表!AA48="●",[6]回答表!BC434,""))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IF([6]回答表!X48="●",[6]回答表!BC424,IF([6]回答表!AA48="●",[6]回答表!BC438,""))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IF([6]回答表!AA48="●","●","")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IF([6]回答表!X48="●",[6]回答表!BC421,IF([6]回答表!AA48="●",[6]回答表!BC435,""))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IF([6]回答表!X48="●",[6]回答表!BC422,IF([6]回答表!AA48="●",[6]回答表!BC436,""))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IF([6]回答表!X48="●",[6]回答表!BC425,IF([6]回答表!AA48="●",[6]回答表!BC439,""))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IF([6]回答表!AD48="●","●","")</f>
        <v/>
      </c>
      <c r="O260" s="131"/>
      <c r="P260" s="131"/>
      <c r="Q260" s="132"/>
      <c r="R260" s="119"/>
      <c r="S260" s="119"/>
      <c r="T260" s="119"/>
      <c r="U260" s="133" t="str">
        <f>IF([6]回答表!AD48="●",[6]回答表!B439,"")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IF([6]回答表!AD48="●",[6]回答表!B445,"")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149999999999999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IF([6]回答表!X49="●","●","")</f>
        <v/>
      </c>
      <c r="O271" s="131"/>
      <c r="P271" s="131"/>
      <c r="Q271" s="132"/>
      <c r="R271" s="119"/>
      <c r="S271" s="119"/>
      <c r="T271" s="119"/>
      <c r="U271" s="133" t="str">
        <f>IF([6]回答表!X49="●",[6]回答表!B458,IF([6]回答表!AA49="●",[6]回答表!B475,""))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IF([6]回答表!X49="●",[6]回答表!B468,IF([6]回答表!AA49="●",[6]回答表!B485,""))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IF([6]回答表!X49="●",[6]回答表!G464,IF([6]回答表!AA49="●",[6]回答表!G481,""))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IF([6]回答表!X49="●",[6]回答表!G465,IF([6]回答表!AA49="●",[6]回答表!G482,""))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IF([6]回答表!X49="●",[6]回答表!E468,IF([6]回答表!AA49="●",[6]回答表!E485,""))</f>
        <v/>
      </c>
      <c r="BG274" s="151"/>
      <c r="BH274" s="151"/>
      <c r="BI274" s="151"/>
      <c r="BJ274" s="150" t="str">
        <f>IF([6]回答表!X49="●",[6]回答表!E469,IF([6]回答表!AA49="●",[6]回答表!E486,""))</f>
        <v/>
      </c>
      <c r="BK274" s="151"/>
      <c r="BL274" s="151"/>
      <c r="BM274" s="152"/>
      <c r="BN274" s="150" t="str">
        <f>IF([6]回答表!X49="●",[6]回答表!E470,IF([6]回答表!AA49="●",[6]回答表!E487,""))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IF([6]回答表!AA49="●","●","")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149999999999999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IF([6]回答表!AD49="●","●","")</f>
        <v/>
      </c>
      <c r="O283" s="131"/>
      <c r="P283" s="131"/>
      <c r="Q283" s="132"/>
      <c r="R283" s="119"/>
      <c r="S283" s="119"/>
      <c r="T283" s="119"/>
      <c r="U283" s="133" t="str">
        <f>IF([6]回答表!AD49="●",[6]回答表!B492,"")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IF([6]回答表!AD49="●",[6]回答表!B498,"")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2.1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2.1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2.1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9.149999999999999" customHeight="1" x14ac:dyDescent="0.4">
      <c r="C296" s="299"/>
      <c r="D296" s="300" t="str">
        <f>IF([6]回答表!R50="●",[6]回答表!B511,"")</f>
        <v>地域の中核を担う、当町唯一の特別養護老人ホームであることや人口規模が小さいこと、地域的な特性から現行の体制・手法を継続する。</v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6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6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6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6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6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6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6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6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6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6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6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6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6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6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6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6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6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6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